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Dhr. Verdiesen\Documents\OEDZIOD\OEDZIOD\"/>
    </mc:Choice>
  </mc:AlternateContent>
  <bookViews>
    <workbookView xWindow="-15" yWindow="3705" windowWidth="20550" windowHeight="4380"/>
  </bookViews>
  <sheets>
    <sheet name="2017" sheetId="1" r:id="rId1"/>
    <sheet name="Ranglijst" sheetId="2" r:id="rId2"/>
  </sheets>
  <calcPr calcId="162913"/>
</workbook>
</file>

<file path=xl/calcChain.xml><?xml version="1.0" encoding="utf-8"?>
<calcChain xmlns="http://schemas.openxmlformats.org/spreadsheetml/2006/main">
  <c r="L6" i="1" l="1"/>
  <c r="I6" i="1"/>
  <c r="F7" i="1"/>
  <c r="G7" i="1"/>
  <c r="H7" i="1"/>
  <c r="K7" i="1"/>
  <c r="F8" i="1"/>
  <c r="G8" i="1"/>
  <c r="H8" i="1"/>
  <c r="J8" i="1"/>
  <c r="L8" i="1"/>
  <c r="F9" i="1"/>
  <c r="G9" i="1"/>
  <c r="H9" i="1"/>
  <c r="J9" i="1"/>
  <c r="K9" i="1"/>
  <c r="L9" i="1"/>
  <c r="D10" i="1"/>
  <c r="I10" i="1" s="1"/>
  <c r="G10" i="1"/>
  <c r="H10" i="1"/>
  <c r="J10" i="1"/>
  <c r="L10" i="1"/>
  <c r="F11" i="1"/>
  <c r="G11" i="1"/>
  <c r="H11" i="1"/>
  <c r="J11" i="1"/>
  <c r="K11" i="1"/>
  <c r="L11" i="1"/>
  <c r="O2" i="1"/>
  <c r="A2" i="1" l="1"/>
  <c r="F3" i="1"/>
  <c r="G3" i="1"/>
  <c r="H3" i="1"/>
  <c r="I3" i="1"/>
  <c r="J3" i="1"/>
  <c r="L3" i="1"/>
  <c r="G4" i="1"/>
  <c r="J4" i="1"/>
  <c r="K4" i="1"/>
  <c r="L4" i="1"/>
  <c r="G5" i="1"/>
  <c r="J5" i="1"/>
  <c r="K5" i="1"/>
  <c r="L5" i="1"/>
  <c r="F12" i="1"/>
  <c r="G12" i="1"/>
  <c r="H12" i="1"/>
  <c r="I12" i="1"/>
  <c r="J12" i="1"/>
  <c r="K12" i="1"/>
  <c r="L12" i="1"/>
  <c r="M12" i="1"/>
  <c r="N12" i="1"/>
  <c r="O12" i="1"/>
  <c r="F13" i="1"/>
  <c r="G13" i="1"/>
  <c r="H13" i="1"/>
  <c r="I13" i="1"/>
  <c r="J13" i="1"/>
  <c r="K13" i="1"/>
  <c r="L13" i="1"/>
  <c r="M13" i="1"/>
  <c r="N13" i="1"/>
  <c r="O13" i="1"/>
  <c r="F14" i="1"/>
  <c r="G14" i="1"/>
  <c r="H14" i="1"/>
  <c r="I14" i="1"/>
  <c r="J14" i="1"/>
  <c r="K14" i="1"/>
  <c r="L14" i="1"/>
  <c r="M14" i="1"/>
  <c r="N14" i="1"/>
  <c r="O14" i="1"/>
  <c r="F15" i="1"/>
  <c r="G15" i="1"/>
  <c r="H15" i="1"/>
  <c r="I15" i="1"/>
  <c r="J15" i="1"/>
  <c r="K15" i="1"/>
  <c r="L15" i="1"/>
  <c r="M15" i="1"/>
  <c r="N15" i="1"/>
  <c r="O15" i="1"/>
  <c r="F16" i="1"/>
  <c r="G16" i="1"/>
  <c r="H16" i="1"/>
  <c r="I16" i="1"/>
  <c r="J16" i="1"/>
  <c r="K16" i="1"/>
  <c r="L16" i="1"/>
  <c r="M16" i="1"/>
  <c r="N16" i="1"/>
  <c r="O16" i="1"/>
  <c r="F17" i="1"/>
  <c r="G17" i="1"/>
  <c r="H17" i="1"/>
  <c r="I17" i="1"/>
  <c r="J17" i="1"/>
  <c r="K17" i="1"/>
  <c r="L17" i="1"/>
  <c r="M17" i="1"/>
  <c r="N17" i="1"/>
  <c r="O17" i="1"/>
  <c r="F18" i="1"/>
  <c r="G18" i="1"/>
  <c r="H18" i="1"/>
  <c r="I18" i="1"/>
  <c r="J18" i="1"/>
  <c r="K18" i="1"/>
  <c r="L18" i="1"/>
  <c r="M18" i="1"/>
  <c r="N18" i="1"/>
  <c r="O18" i="1"/>
  <c r="H2" i="1"/>
  <c r="I2" i="1"/>
  <c r="K2" i="1"/>
  <c r="L2" i="1"/>
  <c r="W8" i="2" l="1"/>
  <c r="W10" i="2"/>
  <c r="W12" i="2"/>
  <c r="W13" i="2"/>
  <c r="W14" i="2"/>
  <c r="V8" i="2"/>
  <c r="V10" i="2"/>
  <c r="V12" i="2"/>
  <c r="V13" i="2"/>
  <c r="V14" i="2"/>
  <c r="P18" i="1"/>
  <c r="P17" i="1"/>
  <c r="M20" i="1" l="1"/>
  <c r="P8" i="1"/>
  <c r="P7" i="1"/>
  <c r="P6" i="1"/>
  <c r="P11" i="1"/>
  <c r="P9" i="1"/>
  <c r="O19" i="1"/>
  <c r="N20" i="1"/>
  <c r="P12" i="1"/>
  <c r="L20" i="1"/>
  <c r="K20" i="1"/>
  <c r="O20" i="1"/>
  <c r="I20" i="1"/>
  <c r="C36" i="2"/>
  <c r="D36" i="2"/>
  <c r="E36" i="2"/>
  <c r="F36" i="2"/>
  <c r="G36" i="2"/>
  <c r="H36" i="2"/>
  <c r="I36" i="2"/>
  <c r="J36" i="2"/>
  <c r="K36" i="2"/>
  <c r="L36" i="2"/>
  <c r="M36" i="2"/>
  <c r="B36" i="2"/>
  <c r="C17" i="2"/>
  <c r="D17" i="2"/>
  <c r="E17" i="2"/>
  <c r="F17" i="2"/>
  <c r="G17" i="2"/>
  <c r="H17" i="2"/>
  <c r="I17" i="2"/>
  <c r="J17" i="2"/>
  <c r="K17" i="2"/>
  <c r="L17" i="2"/>
  <c r="M17" i="2"/>
  <c r="B17" i="2"/>
  <c r="P5" i="1"/>
  <c r="P4" i="1"/>
  <c r="P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T33" i="2"/>
  <c r="P10" i="1"/>
  <c r="P14" i="1"/>
  <c r="P15" i="1"/>
  <c r="D19" i="1"/>
  <c r="U26" i="1" s="1"/>
  <c r="M29" i="1"/>
  <c r="T10" i="2"/>
  <c r="X10" i="2" s="1"/>
  <c r="T12" i="2"/>
  <c r="X12" i="2" s="1"/>
  <c r="T13" i="2"/>
  <c r="X13" i="2" s="1"/>
  <c r="T29" i="2"/>
  <c r="T31" i="2"/>
  <c r="T32" i="2"/>
  <c r="T14" i="2"/>
  <c r="X14" i="2" s="1"/>
  <c r="S35" i="2" l="1"/>
  <c r="T35" i="2" s="1"/>
  <c r="H20" i="1"/>
  <c r="S24" i="2" s="1"/>
  <c r="T24" i="2" s="1"/>
  <c r="P16" i="1"/>
  <c r="P13" i="1"/>
  <c r="J20" i="1"/>
  <c r="S28" i="2" s="1"/>
  <c r="T28" i="2" s="1"/>
  <c r="F20" i="1"/>
  <c r="S22" i="2" s="1"/>
  <c r="T22" i="2" s="1"/>
  <c r="G20" i="1"/>
  <c r="S23" i="2" s="1"/>
  <c r="T23" i="2" s="1"/>
  <c r="P2" i="1"/>
  <c r="M19" i="1"/>
  <c r="S26" i="2"/>
  <c r="T26" i="2" s="1"/>
  <c r="N19" i="1"/>
  <c r="S16" i="2" s="1"/>
  <c r="S25" i="2"/>
  <c r="T25" i="2" s="1"/>
  <c r="L19" i="1"/>
  <c r="K19" i="1"/>
  <c r="S30" i="2"/>
  <c r="T30" i="2" s="1"/>
  <c r="H19" i="1"/>
  <c r="F19" i="1"/>
  <c r="S34" i="2"/>
  <c r="T34" i="2" s="1"/>
  <c r="U25" i="1"/>
  <c r="E19" i="1"/>
  <c r="T8" i="2"/>
  <c r="X8" i="2" s="1"/>
  <c r="V26" i="1"/>
  <c r="U13" i="2" s="1"/>
  <c r="J19" i="1"/>
  <c r="I19" i="1"/>
  <c r="G19" i="1"/>
  <c r="Q2" i="1" l="1"/>
  <c r="Q20" i="1"/>
  <c r="P19" i="1"/>
  <c r="U30" i="1" s="1"/>
  <c r="T16" i="2"/>
  <c r="U16" i="2" s="1"/>
  <c r="K21" i="1"/>
  <c r="L21" i="1"/>
  <c r="G21" i="1"/>
  <c r="J21" i="1"/>
  <c r="N21" i="1"/>
  <c r="I21" i="1"/>
  <c r="M21" i="1"/>
  <c r="H21" i="1"/>
  <c r="F21" i="1"/>
  <c r="O21" i="1"/>
  <c r="U8" i="2"/>
  <c r="S11" i="2"/>
  <c r="V25" i="1"/>
  <c r="S15" i="2"/>
  <c r="S7" i="2"/>
  <c r="U10" i="2"/>
  <c r="U27" i="1"/>
  <c r="V27" i="1" s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S5" i="2"/>
  <c r="Q19" i="1"/>
  <c r="U29" i="1" s="1"/>
  <c r="S3" i="2"/>
  <c r="T27" i="2"/>
  <c r="U27" i="2" s="1"/>
  <c r="S9" i="2"/>
  <c r="U12" i="2"/>
  <c r="U14" i="2"/>
  <c r="S6" i="2"/>
  <c r="S4" i="2"/>
  <c r="S32" i="1" l="1"/>
  <c r="U32" i="1"/>
  <c r="T32" i="1"/>
  <c r="T7" i="2"/>
  <c r="V7" i="2"/>
  <c r="W7" i="2"/>
  <c r="T11" i="2"/>
  <c r="V11" i="2"/>
  <c r="W11" i="2"/>
  <c r="T6" i="2"/>
  <c r="V6" i="2"/>
  <c r="W6" i="2"/>
  <c r="T9" i="2"/>
  <c r="W9" i="2"/>
  <c r="V9" i="2"/>
  <c r="T5" i="2"/>
  <c r="W5" i="2"/>
  <c r="V5" i="2"/>
  <c r="V4" i="2"/>
  <c r="W4" i="2"/>
  <c r="T3" i="2"/>
  <c r="V3" i="2"/>
  <c r="W3" i="2"/>
  <c r="T15" i="2"/>
  <c r="W15" i="2"/>
  <c r="V15" i="2"/>
  <c r="F32" i="1"/>
  <c r="E32" i="1"/>
  <c r="I32" i="1"/>
  <c r="M32" i="1"/>
  <c r="Q32" i="1"/>
  <c r="H32" i="1"/>
  <c r="L32" i="1"/>
  <c r="P32" i="1"/>
  <c r="G32" i="1"/>
  <c r="K32" i="1"/>
  <c r="O32" i="1"/>
  <c r="D32" i="1"/>
  <c r="J32" i="1"/>
  <c r="N32" i="1"/>
  <c r="V29" i="1"/>
  <c r="V30" i="1"/>
  <c r="V31" i="1"/>
  <c r="U28" i="1"/>
  <c r="V28" i="1" s="1"/>
  <c r="U26" i="2"/>
  <c r="U32" i="2"/>
  <c r="U34" i="2"/>
  <c r="U35" i="2"/>
  <c r="U22" i="2"/>
  <c r="U25" i="2"/>
  <c r="U33" i="2"/>
  <c r="U23" i="2"/>
  <c r="U29" i="2"/>
  <c r="T36" i="2"/>
  <c r="U28" i="2"/>
  <c r="U24" i="2"/>
  <c r="U30" i="2"/>
  <c r="U31" i="2"/>
  <c r="S36" i="2"/>
  <c r="T4" i="2"/>
  <c r="S17" i="2"/>
  <c r="T17" i="2" l="1"/>
  <c r="U3" i="2"/>
  <c r="X3" i="2"/>
  <c r="U9" i="2"/>
  <c r="X9" i="2"/>
  <c r="U15" i="2"/>
  <c r="X15" i="2"/>
  <c r="U5" i="2"/>
  <c r="X5" i="2"/>
  <c r="U7" i="2"/>
  <c r="X7" i="2"/>
  <c r="U6" i="2"/>
  <c r="X6" i="2"/>
  <c r="U11" i="2"/>
  <c r="X11" i="2"/>
  <c r="X4" i="2"/>
  <c r="U4" i="2"/>
  <c r="Y11" i="2" l="1"/>
  <c r="Y10" i="2"/>
  <c r="Y14" i="2"/>
  <c r="Y13" i="2"/>
  <c r="Y8" i="2"/>
  <c r="Y12" i="2"/>
  <c r="Y3" i="2"/>
  <c r="Y7" i="2"/>
  <c r="Y15" i="2"/>
  <c r="Y4" i="2"/>
  <c r="Y6" i="2"/>
  <c r="Y5" i="2"/>
  <c r="Y9" i="2"/>
</calcChain>
</file>

<file path=xl/sharedStrings.xml><?xml version="1.0" encoding="utf-8"?>
<sst xmlns="http://schemas.openxmlformats.org/spreadsheetml/2006/main" count="185" uniqueCount="62">
  <si>
    <t>IGNACE</t>
  </si>
  <si>
    <t>TOINE</t>
  </si>
  <si>
    <t>HARM</t>
  </si>
  <si>
    <t>PAUL</t>
  </si>
  <si>
    <t>WIM</t>
  </si>
  <si>
    <t>KEES</t>
  </si>
  <si>
    <t>HERMAN</t>
  </si>
  <si>
    <t>km</t>
  </si>
  <si>
    <t>rangorde</t>
  </si>
  <si>
    <t>GESCHIEDENIS</t>
  </si>
  <si>
    <t>ritten</t>
  </si>
  <si>
    <t>kilometers</t>
  </si>
  <si>
    <t>gemiddelde ritlengte</t>
  </si>
  <si>
    <t>deelnemers</t>
  </si>
  <si>
    <t>gemiddelde deelname in %</t>
  </si>
  <si>
    <t>km's alle deelnemers</t>
  </si>
  <si>
    <t>cumulatief</t>
  </si>
  <si>
    <t>Totaal</t>
  </si>
  <si>
    <t>%</t>
  </si>
  <si>
    <t>Ignace</t>
  </si>
  <si>
    <t>Toine</t>
  </si>
  <si>
    <t>Harm</t>
  </si>
  <si>
    <t>Paul</t>
  </si>
  <si>
    <t>Frans</t>
  </si>
  <si>
    <t>Ruud</t>
  </si>
  <si>
    <t>Wim</t>
  </si>
  <si>
    <t>Dick</t>
  </si>
  <si>
    <t>Kees</t>
  </si>
  <si>
    <t>Eelco</t>
  </si>
  <si>
    <t>Menco</t>
  </si>
  <si>
    <t>Frits</t>
  </si>
  <si>
    <t>Herman</t>
  </si>
  <si>
    <t>-</t>
  </si>
  <si>
    <t>deelname</t>
  </si>
  <si>
    <t>winnaars</t>
  </si>
  <si>
    <t>FRANS</t>
  </si>
  <si>
    <t>gemid</t>
  </si>
  <si>
    <r>
      <t>aantal</t>
    </r>
    <r>
      <rPr>
        <sz val="10"/>
        <color indexed="9"/>
        <rFont val="Arial"/>
        <family val="2"/>
      </rPr>
      <t xml:space="preserve">                  .</t>
    </r>
  </si>
  <si>
    <t xml:space="preserve">                  TOTAAL</t>
  </si>
  <si>
    <t>totaal aantal deel-ne-mers</t>
  </si>
  <si>
    <t>Gasten</t>
  </si>
  <si>
    <t>Bebbie</t>
  </si>
  <si>
    <t>gemid/jaar</t>
  </si>
  <si>
    <t>Coen</t>
  </si>
  <si>
    <t>gemid.</t>
  </si>
  <si>
    <t>gemid/</t>
  </si>
  <si>
    <t>ger jrg</t>
  </si>
  <si>
    <t>rang</t>
  </si>
  <si>
    <t>ex aequo</t>
  </si>
  <si>
    <t>2016 ea</t>
  </si>
  <si>
    <t>aantal deelnemers   rit</t>
  </si>
  <si>
    <t>Baarn-Lemmer</t>
  </si>
  <si>
    <t>ea =</t>
  </si>
  <si>
    <t>Openingsrit Herman (Nijkerk v.v.)</t>
  </si>
  <si>
    <t>Bosrit Brueukelen (Wim)</t>
  </si>
  <si>
    <t>Bosrijk Hilversum (Herman)</t>
  </si>
  <si>
    <t>Doorn (Ignace)</t>
  </si>
  <si>
    <t>Weesp, Ilpendam, Amsterdam, Weesp (Kees)</t>
  </si>
  <si>
    <t>Lemmer-Groningen</t>
  </si>
  <si>
    <t>Groningen-Emden</t>
  </si>
  <si>
    <t>Zwolle-Baarn</t>
  </si>
  <si>
    <t>Nijkerk v.v. (Herman)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</si>
</sst>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d/m"/>
    <numFmt numFmtId="166" formatCode="0.0"/>
    <numFmt numFmtId="168" formatCode="0.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color theme="4"/>
      <name val="Arial"/>
      <family val="2"/>
    </font>
    <font>
      <sz val="9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textRotation="255"/>
    </xf>
    <xf numFmtId="0" fontId="0" fillId="0" borderId="1" xfId="0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164" fontId="0" fillId="0" borderId="0" xfId="1" applyFont="1"/>
    <xf numFmtId="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0" fillId="0" borderId="0" xfId="0" applyNumberFormat="1"/>
    <xf numFmtId="0" fontId="0" fillId="0" borderId="0" xfId="0" applyFill="1" applyBorder="1" applyAlignment="1">
      <alignment horizontal="center"/>
    </xf>
    <xf numFmtId="166" fontId="0" fillId="0" borderId="1" xfId="0" applyNumberFormat="1" applyBorder="1"/>
    <xf numFmtId="1" fontId="0" fillId="0" borderId="0" xfId="0" applyNumberFormat="1" applyBorder="1"/>
    <xf numFmtId="1" fontId="0" fillId="0" borderId="1" xfId="0" applyNumberFormat="1" applyBorder="1"/>
    <xf numFmtId="0" fontId="0" fillId="0" borderId="1" xfId="0" quotePrefix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7" xfId="0" applyNumberFormat="1" applyBorder="1"/>
    <xf numFmtId="0" fontId="0" fillId="0" borderId="7" xfId="0" applyBorder="1"/>
    <xf numFmtId="0" fontId="2" fillId="0" borderId="3" xfId="0" applyFont="1" applyBorder="1"/>
    <xf numFmtId="1" fontId="2" fillId="0" borderId="0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 applyAlignment="1">
      <alignment horizontal="center" textRotation="255"/>
    </xf>
    <xf numFmtId="1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3" fontId="0" fillId="0" borderId="0" xfId="0" applyNumberFormat="1"/>
    <xf numFmtId="1" fontId="8" fillId="0" borderId="0" xfId="0" applyNumberFormat="1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2" fillId="0" borderId="9" xfId="0" applyFont="1" applyBorder="1"/>
    <xf numFmtId="1" fontId="8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6" fontId="0" fillId="0" borderId="11" xfId="0" applyNumberFormat="1" applyBorder="1"/>
    <xf numFmtId="0" fontId="0" fillId="0" borderId="2" xfId="0" applyFill="1" applyBorder="1"/>
    <xf numFmtId="0" fontId="0" fillId="0" borderId="9" xfId="0" applyFill="1" applyBorder="1"/>
    <xf numFmtId="0" fontId="9" fillId="0" borderId="10" xfId="0" applyFont="1" applyBorder="1" applyAlignment="1">
      <alignment horizontal="center"/>
    </xf>
    <xf numFmtId="0" fontId="7" fillId="0" borderId="0" xfId="0" applyFont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quotePrefix="1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1" xfId="0" quotePrefix="1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0" xfId="0" applyNumberFormat="1"/>
    <xf numFmtId="0" fontId="2" fillId="0" borderId="1" xfId="0" applyFont="1" applyBorder="1" applyAlignment="1">
      <alignment horizontal="center"/>
    </xf>
    <xf numFmtId="3" fontId="5" fillId="0" borderId="0" xfId="0" applyNumberFormat="1" applyFont="1" applyAlignment="1">
      <alignment wrapText="1"/>
    </xf>
    <xf numFmtId="0" fontId="10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0" borderId="7" xfId="0" applyNumberFormat="1" applyFont="1" applyBorder="1"/>
    <xf numFmtId="0" fontId="0" fillId="0" borderId="0" xfId="0" applyAlignment="1">
      <alignment horizontal="right"/>
    </xf>
    <xf numFmtId="168" fontId="0" fillId="0" borderId="0" xfId="0" applyNumberFormat="1"/>
    <xf numFmtId="166" fontId="0" fillId="6" borderId="1" xfId="0" applyNumberForma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/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Komma" xfId="1" builtinId="3"/>
    <cellStyle name="Standaard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66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93373864167103E-2"/>
          <c:y val="6.0927900471010925E-2"/>
          <c:w val="0.9774298201526601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'2017'!$D$24:$U$24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B-4062-9BFB-9FBCD86B6B7C}"/>
            </c:ext>
          </c:extLst>
        </c:ser>
        <c:ser>
          <c:idx val="1"/>
          <c:order val="1"/>
          <c:marker>
            <c:symbol val="none"/>
          </c:marker>
          <c:val>
            <c:numRef>
              <c:f>'2017'!$D$30:$U$30</c:f>
              <c:numCache>
                <c:formatCode>#,##0</c:formatCode>
                <c:ptCount val="18"/>
                <c:pt idx="0">
                  <c:v>7346</c:v>
                </c:pt>
                <c:pt idx="1">
                  <c:v>9822</c:v>
                </c:pt>
                <c:pt idx="2">
                  <c:v>11071</c:v>
                </c:pt>
                <c:pt idx="3">
                  <c:v>10866</c:v>
                </c:pt>
                <c:pt idx="4">
                  <c:v>11792</c:v>
                </c:pt>
                <c:pt idx="5">
                  <c:v>9134</c:v>
                </c:pt>
                <c:pt idx="6">
                  <c:v>9098</c:v>
                </c:pt>
                <c:pt idx="7">
                  <c:v>8798</c:v>
                </c:pt>
                <c:pt idx="8">
                  <c:v>10362</c:v>
                </c:pt>
                <c:pt idx="9">
                  <c:v>10666.58</c:v>
                </c:pt>
                <c:pt idx="10">
                  <c:v>7853.5</c:v>
                </c:pt>
                <c:pt idx="11">
                  <c:v>2987.47</c:v>
                </c:pt>
                <c:pt idx="12">
                  <c:v>4896</c:v>
                </c:pt>
                <c:pt idx="13">
                  <c:v>2805.81</c:v>
                </c:pt>
                <c:pt idx="14">
                  <c:v>4951</c:v>
                </c:pt>
                <c:pt idx="15">
                  <c:v>8948.82</c:v>
                </c:pt>
                <c:pt idx="16">
                  <c:v>4765.3700000000008</c:v>
                </c:pt>
                <c:pt idx="17">
                  <c:v>4314.0199999999995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B-4062-9BFB-9FBCD86B6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285696"/>
        <c:axId val="124287232"/>
      </c:lineChart>
      <c:catAx>
        <c:axId val="12428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87232"/>
        <c:crosses val="autoZero"/>
        <c:auto val="1"/>
        <c:lblAlgn val="ctr"/>
        <c:lblOffset val="100"/>
        <c:noMultiLvlLbl val="0"/>
      </c:catAx>
      <c:valAx>
        <c:axId val="12428723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1242856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33</xdr:row>
      <xdr:rowOff>63500</xdr:rowOff>
    </xdr:from>
    <xdr:to>
      <xdr:col>21</xdr:col>
      <xdr:colOff>127000</xdr:colOff>
      <xdr:row>52</xdr:row>
      <xdr:rowOff>152400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1549400</xdr:colOff>
      <xdr:row>41</xdr:row>
      <xdr:rowOff>0</xdr:rowOff>
    </xdr:from>
    <xdr:to>
      <xdr:col>21</xdr:col>
      <xdr:colOff>266700</xdr:colOff>
      <xdr:row>41</xdr:row>
      <xdr:rowOff>12700</xdr:rowOff>
    </xdr:to>
    <xdr:cxnSp macro="">
      <xdr:nvCxnSpPr>
        <xdr:cNvPr id="4" name="Rechte verbindingslij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3200400" y="7721600"/>
          <a:ext cx="7937500" cy="1270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19050</xdr:rowOff>
    </xdr:from>
    <xdr:to>
      <xdr:col>20</xdr:col>
      <xdr:colOff>704850</xdr:colOff>
      <xdr:row>18</xdr:row>
      <xdr:rowOff>19050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>
          <a:spLocks noChangeShapeType="1"/>
        </xdr:cNvSpPr>
      </xdr:nvSpPr>
      <xdr:spPr bwMode="auto">
        <a:xfrm>
          <a:off x="9525" y="2952750"/>
          <a:ext cx="9877425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="75" zoomScaleNormal="75" workbookViewId="0">
      <selection activeCell="W15" sqref="W15"/>
    </sheetView>
  </sheetViews>
  <sheetFormatPr defaultRowHeight="12.75" x14ac:dyDescent="0.2"/>
  <cols>
    <col min="1" max="1" width="4.28515625" bestFit="1" customWidth="1"/>
    <col min="2" max="2" width="5.7109375" bestFit="1" customWidth="1"/>
    <col min="3" max="3" width="60" bestFit="1" customWidth="1"/>
    <col min="4" max="4" width="6.42578125" bestFit="1" customWidth="1"/>
    <col min="5" max="5" width="6.5703125" bestFit="1" customWidth="1"/>
    <col min="6" max="6" width="6.5703125" customWidth="1"/>
    <col min="7" max="7" width="7.140625" bestFit="1" customWidth="1"/>
    <col min="8" max="8" width="6.85546875" bestFit="1" customWidth="1"/>
    <col min="9" max="9" width="6" bestFit="1" customWidth="1"/>
    <col min="10" max="11" width="6.42578125" bestFit="1" customWidth="1"/>
    <col min="12" max="13" width="7.140625" bestFit="1" customWidth="1"/>
    <col min="14" max="15" width="6.42578125" bestFit="1" customWidth="1"/>
    <col min="16" max="16" width="8.28515625" bestFit="1" customWidth="1"/>
    <col min="17" max="18" width="6.42578125" customWidth="1"/>
    <col min="19" max="19" width="6.42578125" bestFit="1" customWidth="1"/>
    <col min="20" max="20" width="6.42578125" customWidth="1"/>
    <col min="21" max="21" width="6" bestFit="1" customWidth="1"/>
    <col min="22" max="22" width="10.42578125" bestFit="1" customWidth="1"/>
    <col min="23" max="23" width="9.42578125" bestFit="1" customWidth="1"/>
  </cols>
  <sheetData>
    <row r="1" spans="1:23" ht="90" customHeight="1" x14ac:dyDescent="0.2">
      <c r="A1" s="79">
        <v>2017</v>
      </c>
      <c r="B1" s="79"/>
      <c r="C1" s="79"/>
      <c r="D1" s="1" t="s">
        <v>7</v>
      </c>
      <c r="E1" s="1" t="s">
        <v>36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35" t="s">
        <v>35</v>
      </c>
      <c r="N1" s="35" t="s">
        <v>41</v>
      </c>
      <c r="O1" s="35" t="s">
        <v>43</v>
      </c>
      <c r="P1" s="5" t="s">
        <v>50</v>
      </c>
      <c r="Q1" s="5" t="s">
        <v>39</v>
      </c>
    </row>
    <row r="2" spans="1:23" x14ac:dyDescent="0.2">
      <c r="A2" s="37">
        <f>IF(B2&gt;0,1,0)</f>
        <v>1</v>
      </c>
      <c r="B2" s="7">
        <v>42827</v>
      </c>
      <c r="C2" s="52" t="s">
        <v>53</v>
      </c>
      <c r="D2" s="21">
        <v>60</v>
      </c>
      <c r="E2" s="26">
        <v>22</v>
      </c>
      <c r="F2" s="3">
        <v>0</v>
      </c>
      <c r="G2" s="3">
        <v>0</v>
      </c>
      <c r="H2" s="3">
        <f t="shared" ref="F2:O15" si="0">$D2</f>
        <v>60</v>
      </c>
      <c r="I2" s="3">
        <f t="shared" si="0"/>
        <v>60</v>
      </c>
      <c r="J2" s="3">
        <v>0</v>
      </c>
      <c r="K2" s="3">
        <f t="shared" si="0"/>
        <v>60</v>
      </c>
      <c r="L2" s="3">
        <f t="shared" si="0"/>
        <v>60</v>
      </c>
      <c r="M2" s="3">
        <v>0</v>
      </c>
      <c r="N2" s="3">
        <v>0</v>
      </c>
      <c r="O2" s="3">
        <f t="shared" si="0"/>
        <v>60</v>
      </c>
      <c r="P2" s="1">
        <f>COUNTIF(F2:O2,"&gt;10")</f>
        <v>5</v>
      </c>
      <c r="Q2" s="1">
        <f>P2</f>
        <v>5</v>
      </c>
    </row>
    <row r="3" spans="1:23" x14ac:dyDescent="0.2">
      <c r="A3" s="37">
        <f>IF(B3&gt;0,A2+1,A2)</f>
        <v>2</v>
      </c>
      <c r="B3" s="7">
        <v>42831</v>
      </c>
      <c r="C3" s="52" t="s">
        <v>54</v>
      </c>
      <c r="D3" s="21">
        <v>60.47</v>
      </c>
      <c r="E3" s="67">
        <v>21.8</v>
      </c>
      <c r="F3" s="3">
        <f t="shared" si="0"/>
        <v>60.47</v>
      </c>
      <c r="G3" s="3">
        <f t="shared" si="0"/>
        <v>60.47</v>
      </c>
      <c r="H3" s="3">
        <f t="shared" si="0"/>
        <v>60.47</v>
      </c>
      <c r="I3" s="3">
        <f t="shared" si="0"/>
        <v>60.47</v>
      </c>
      <c r="J3" s="3">
        <f t="shared" si="0"/>
        <v>60.47</v>
      </c>
      <c r="K3" s="3">
        <v>0</v>
      </c>
      <c r="L3" s="3">
        <f t="shared" si="0"/>
        <v>60.47</v>
      </c>
      <c r="M3" s="3">
        <v>0</v>
      </c>
      <c r="N3" s="3">
        <v>0</v>
      </c>
      <c r="O3" s="3">
        <v>0</v>
      </c>
      <c r="P3" s="1">
        <f t="shared" ref="P3:P18" si="1">COUNTIF(F3:O3,"&gt;10")</f>
        <v>6</v>
      </c>
      <c r="Q3" s="1">
        <f>Q2+P3</f>
        <v>11</v>
      </c>
    </row>
    <row r="4" spans="1:23" x14ac:dyDescent="0.2">
      <c r="A4" s="37">
        <f>IF(B4&gt;0,A3+1,A3)</f>
        <v>3</v>
      </c>
      <c r="B4" s="7">
        <v>42838</v>
      </c>
      <c r="C4" s="71" t="s">
        <v>56</v>
      </c>
      <c r="D4" s="21">
        <v>72.959999999999994</v>
      </c>
      <c r="E4" s="26">
        <v>21.6</v>
      </c>
      <c r="F4" s="3">
        <v>39.68</v>
      </c>
      <c r="G4" s="3">
        <f t="shared" si="0"/>
        <v>72.959999999999994</v>
      </c>
      <c r="H4" s="3">
        <v>0</v>
      </c>
      <c r="I4" s="3">
        <v>0</v>
      </c>
      <c r="J4" s="3">
        <f t="shared" si="0"/>
        <v>72.959999999999994</v>
      </c>
      <c r="K4" s="3">
        <f t="shared" si="0"/>
        <v>72.959999999999994</v>
      </c>
      <c r="L4" s="3">
        <f t="shared" si="0"/>
        <v>72.959999999999994</v>
      </c>
      <c r="M4" s="3">
        <v>0</v>
      </c>
      <c r="N4" s="3">
        <v>0</v>
      </c>
      <c r="O4" s="3">
        <v>0</v>
      </c>
      <c r="P4" s="1">
        <f t="shared" si="1"/>
        <v>5</v>
      </c>
      <c r="Q4" s="1">
        <f t="shared" ref="Q4:Q18" si="2">Q3+P4</f>
        <v>16</v>
      </c>
    </row>
    <row r="5" spans="1:23" x14ac:dyDescent="0.2">
      <c r="A5" s="37">
        <f t="shared" ref="A5:A18" si="3">IF(B5&gt;0,A4+1,A4)</f>
        <v>4</v>
      </c>
      <c r="B5" s="7">
        <v>42866</v>
      </c>
      <c r="C5" s="52" t="s">
        <v>55</v>
      </c>
      <c r="D5" s="21">
        <v>62.68</v>
      </c>
      <c r="E5" s="26">
        <v>23.6</v>
      </c>
      <c r="F5" s="3">
        <v>0</v>
      </c>
      <c r="G5" s="3">
        <f t="shared" si="0"/>
        <v>62.68</v>
      </c>
      <c r="H5" s="3">
        <v>0</v>
      </c>
      <c r="I5" s="3">
        <v>1</v>
      </c>
      <c r="J5" s="3">
        <f t="shared" si="0"/>
        <v>62.68</v>
      </c>
      <c r="K5" s="3">
        <f t="shared" si="0"/>
        <v>62.68</v>
      </c>
      <c r="L5" s="3">
        <f t="shared" si="0"/>
        <v>62.68</v>
      </c>
      <c r="M5" s="3">
        <v>0</v>
      </c>
      <c r="N5" s="3">
        <v>0</v>
      </c>
      <c r="O5" s="3">
        <v>0</v>
      </c>
      <c r="P5" s="1">
        <f t="shared" si="1"/>
        <v>4</v>
      </c>
      <c r="Q5" s="1">
        <f t="shared" si="2"/>
        <v>20</v>
      </c>
      <c r="W5" s="9"/>
    </row>
    <row r="6" spans="1:23" x14ac:dyDescent="0.2">
      <c r="A6" s="37">
        <f t="shared" si="3"/>
        <v>5</v>
      </c>
      <c r="B6" s="7">
        <v>42873</v>
      </c>
      <c r="C6" s="72" t="s">
        <v>61</v>
      </c>
      <c r="D6" s="21">
        <v>60</v>
      </c>
      <c r="E6" s="26">
        <v>22</v>
      </c>
      <c r="F6" s="3">
        <v>0</v>
      </c>
      <c r="G6" s="3">
        <v>0</v>
      </c>
      <c r="H6" s="3">
        <v>0</v>
      </c>
      <c r="I6" s="3">
        <f t="shared" si="0"/>
        <v>60</v>
      </c>
      <c r="J6" s="3">
        <v>0</v>
      </c>
      <c r="K6" s="3">
        <v>0</v>
      </c>
      <c r="L6" s="3">
        <f t="shared" si="0"/>
        <v>60</v>
      </c>
      <c r="M6" s="3">
        <v>0</v>
      </c>
      <c r="N6" s="3">
        <v>0</v>
      </c>
      <c r="O6" s="3">
        <v>0</v>
      </c>
      <c r="P6" s="1">
        <f t="shared" si="1"/>
        <v>2</v>
      </c>
      <c r="Q6" s="1">
        <f t="shared" si="2"/>
        <v>22</v>
      </c>
    </row>
    <row r="7" spans="1:23" x14ac:dyDescent="0.2">
      <c r="A7" s="37">
        <f t="shared" si="3"/>
        <v>6</v>
      </c>
      <c r="B7" s="7">
        <v>42883</v>
      </c>
      <c r="C7" s="72" t="s">
        <v>57</v>
      </c>
      <c r="D7" s="21">
        <v>68.52</v>
      </c>
      <c r="E7" s="26">
        <v>22.3</v>
      </c>
      <c r="F7" s="3">
        <f t="shared" si="0"/>
        <v>68.52</v>
      </c>
      <c r="G7" s="3">
        <f t="shared" si="0"/>
        <v>68.52</v>
      </c>
      <c r="H7" s="3">
        <f t="shared" si="0"/>
        <v>68.52</v>
      </c>
      <c r="I7" s="3">
        <v>0</v>
      </c>
      <c r="J7" s="3">
        <v>0</v>
      </c>
      <c r="K7" s="3">
        <f>$D7-18</f>
        <v>50.519999999999996</v>
      </c>
      <c r="L7" s="3">
        <v>0</v>
      </c>
      <c r="M7" s="3">
        <v>0</v>
      </c>
      <c r="N7" s="3">
        <v>0</v>
      </c>
      <c r="O7" s="3">
        <v>0</v>
      </c>
      <c r="P7" s="1">
        <f t="shared" si="1"/>
        <v>4</v>
      </c>
      <c r="Q7" s="1">
        <f t="shared" si="2"/>
        <v>26</v>
      </c>
    </row>
    <row r="8" spans="1:23" ht="15" x14ac:dyDescent="0.2">
      <c r="A8" s="37">
        <f t="shared" si="3"/>
        <v>7</v>
      </c>
      <c r="B8" s="7">
        <v>42890</v>
      </c>
      <c r="C8" s="73" t="s">
        <v>51</v>
      </c>
      <c r="D8" s="21">
        <v>108.69</v>
      </c>
      <c r="E8" s="26">
        <v>24.309393638170974</v>
      </c>
      <c r="F8" s="3">
        <f t="shared" si="0"/>
        <v>108.69</v>
      </c>
      <c r="G8" s="3">
        <f t="shared" si="0"/>
        <v>108.69</v>
      </c>
      <c r="H8" s="3">
        <f t="shared" si="0"/>
        <v>108.69</v>
      </c>
      <c r="I8" s="3">
        <v>1</v>
      </c>
      <c r="J8" s="3">
        <f t="shared" si="0"/>
        <v>108.69</v>
      </c>
      <c r="K8" s="3">
        <v>0</v>
      </c>
      <c r="L8" s="3">
        <f t="shared" si="0"/>
        <v>108.69</v>
      </c>
      <c r="M8" s="3">
        <v>1</v>
      </c>
      <c r="N8" s="3">
        <v>0</v>
      </c>
      <c r="O8" s="3">
        <v>0</v>
      </c>
      <c r="P8" s="1">
        <f t="shared" si="1"/>
        <v>5</v>
      </c>
      <c r="Q8" s="1">
        <f t="shared" si="2"/>
        <v>31</v>
      </c>
      <c r="W8" s="19"/>
    </row>
    <row r="9" spans="1:23" ht="15" x14ac:dyDescent="0.2">
      <c r="A9" s="37">
        <f t="shared" si="3"/>
        <v>8</v>
      </c>
      <c r="B9" s="7">
        <v>42891</v>
      </c>
      <c r="C9" s="73" t="s">
        <v>58</v>
      </c>
      <c r="D9" s="21">
        <v>142.19999999999999</v>
      </c>
      <c r="E9" s="26">
        <v>22.946792774216679</v>
      </c>
      <c r="F9" s="3">
        <f t="shared" si="0"/>
        <v>142.19999999999999</v>
      </c>
      <c r="G9" s="3">
        <f t="shared" si="0"/>
        <v>142.19999999999999</v>
      </c>
      <c r="H9" s="3">
        <f t="shared" si="0"/>
        <v>142.19999999999999</v>
      </c>
      <c r="I9" s="3">
        <v>0</v>
      </c>
      <c r="J9" s="3">
        <f t="shared" si="0"/>
        <v>142.19999999999999</v>
      </c>
      <c r="K9" s="3">
        <f t="shared" si="0"/>
        <v>142.19999999999999</v>
      </c>
      <c r="L9" s="3">
        <f t="shared" si="0"/>
        <v>142.19999999999999</v>
      </c>
      <c r="M9" s="3">
        <v>0</v>
      </c>
      <c r="N9" s="3">
        <v>0</v>
      </c>
      <c r="O9" s="3">
        <v>0</v>
      </c>
      <c r="P9" s="1">
        <f t="shared" si="1"/>
        <v>6</v>
      </c>
      <c r="Q9" s="1">
        <f t="shared" si="2"/>
        <v>37</v>
      </c>
      <c r="W9" s="19"/>
    </row>
    <row r="10" spans="1:23" ht="15" x14ac:dyDescent="0.2">
      <c r="A10" s="37">
        <f t="shared" si="3"/>
        <v>9</v>
      </c>
      <c r="B10" s="7">
        <v>42892</v>
      </c>
      <c r="C10" s="73" t="s">
        <v>59</v>
      </c>
      <c r="D10" s="21">
        <f>79.69+28.9</f>
        <v>108.59</v>
      </c>
      <c r="E10" s="26">
        <v>22.59676300578035</v>
      </c>
      <c r="F10" s="3">
        <v>61.7</v>
      </c>
      <c r="G10" s="3">
        <f t="shared" si="0"/>
        <v>108.59</v>
      </c>
      <c r="H10" s="3">
        <f t="shared" si="0"/>
        <v>108.59</v>
      </c>
      <c r="I10" s="3">
        <f t="shared" si="0"/>
        <v>108.59</v>
      </c>
      <c r="J10" s="3">
        <f t="shared" si="0"/>
        <v>108.59</v>
      </c>
      <c r="K10" s="3">
        <v>75.400000000000006</v>
      </c>
      <c r="L10" s="3">
        <f t="shared" si="0"/>
        <v>108.59</v>
      </c>
      <c r="M10" s="3">
        <v>1</v>
      </c>
      <c r="N10" s="3">
        <v>0</v>
      </c>
      <c r="O10" s="3">
        <v>0</v>
      </c>
      <c r="P10" s="1">
        <f t="shared" si="1"/>
        <v>7</v>
      </c>
      <c r="Q10" s="1">
        <f t="shared" si="2"/>
        <v>44</v>
      </c>
      <c r="W10" s="19"/>
    </row>
    <row r="11" spans="1:23" ht="15" x14ac:dyDescent="0.2">
      <c r="A11" s="37">
        <f t="shared" si="3"/>
        <v>10</v>
      </c>
      <c r="B11" s="7">
        <v>42894</v>
      </c>
      <c r="C11" s="73" t="s">
        <v>60</v>
      </c>
      <c r="D11" s="21">
        <v>102.03</v>
      </c>
      <c r="E11" s="26">
        <v>22.638397534668719</v>
      </c>
      <c r="F11" s="3">
        <f>$D11</f>
        <v>102.03</v>
      </c>
      <c r="G11" s="3">
        <f>$D11</f>
        <v>102.03</v>
      </c>
      <c r="H11" s="3">
        <f>$D11</f>
        <v>102.03</v>
      </c>
      <c r="I11" s="3">
        <v>0</v>
      </c>
      <c r="J11" s="3">
        <f>$D11</f>
        <v>102.03</v>
      </c>
      <c r="K11" s="3">
        <f>$D11</f>
        <v>102.03</v>
      </c>
      <c r="L11" s="3">
        <f>$D11</f>
        <v>102.03</v>
      </c>
      <c r="M11" s="3">
        <v>0</v>
      </c>
      <c r="N11" s="3">
        <v>0</v>
      </c>
      <c r="O11" s="3">
        <v>0</v>
      </c>
      <c r="P11" s="1">
        <f t="shared" si="1"/>
        <v>6</v>
      </c>
      <c r="Q11" s="1">
        <f t="shared" si="2"/>
        <v>50</v>
      </c>
      <c r="V11" s="50"/>
      <c r="W11" s="19"/>
    </row>
    <row r="12" spans="1:23" x14ac:dyDescent="0.2">
      <c r="A12" s="37">
        <f t="shared" si="3"/>
        <v>10</v>
      </c>
      <c r="B12" s="7"/>
      <c r="C12" s="52"/>
      <c r="D12" s="21"/>
      <c r="E12" s="21"/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3">
        <f t="shared" si="0"/>
        <v>0</v>
      </c>
      <c r="O12" s="3">
        <f t="shared" si="0"/>
        <v>0</v>
      </c>
      <c r="P12" s="1">
        <f t="shared" si="1"/>
        <v>0</v>
      </c>
      <c r="Q12" s="1">
        <f t="shared" si="2"/>
        <v>50</v>
      </c>
      <c r="V12" s="50"/>
      <c r="W12" s="19"/>
    </row>
    <row r="13" spans="1:23" x14ac:dyDescent="0.2">
      <c r="A13" s="37">
        <f t="shared" si="3"/>
        <v>10</v>
      </c>
      <c r="B13" s="7"/>
      <c r="C13" s="52"/>
      <c r="D13" s="21"/>
      <c r="E13" s="26"/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1">
        <f t="shared" si="1"/>
        <v>0</v>
      </c>
      <c r="Q13" s="1">
        <f t="shared" si="2"/>
        <v>50</v>
      </c>
    </row>
    <row r="14" spans="1:23" x14ac:dyDescent="0.2">
      <c r="A14" s="37">
        <f t="shared" si="3"/>
        <v>10</v>
      </c>
      <c r="B14" s="7"/>
      <c r="C14" s="6"/>
      <c r="D14" s="21"/>
      <c r="E14" s="26"/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1">
        <f t="shared" si="1"/>
        <v>0</v>
      </c>
      <c r="Q14" s="1">
        <f t="shared" si="2"/>
        <v>50</v>
      </c>
    </row>
    <row r="15" spans="1:23" x14ac:dyDescent="0.2">
      <c r="A15" s="37">
        <f t="shared" si="3"/>
        <v>10</v>
      </c>
      <c r="B15" s="7"/>
      <c r="C15" s="6"/>
      <c r="D15" s="21"/>
      <c r="E15" s="26"/>
      <c r="F15" s="3">
        <f t="shared" si="0"/>
        <v>0</v>
      </c>
      <c r="G15" s="3">
        <f t="shared" ref="F15:O18" si="4">$D15</f>
        <v>0</v>
      </c>
      <c r="H15" s="3">
        <f t="shared" si="4"/>
        <v>0</v>
      </c>
      <c r="I15" s="3">
        <f t="shared" si="4"/>
        <v>0</v>
      </c>
      <c r="J15" s="3">
        <f t="shared" si="4"/>
        <v>0</v>
      </c>
      <c r="K15" s="3">
        <f t="shared" si="4"/>
        <v>0</v>
      </c>
      <c r="L15" s="3">
        <f t="shared" si="4"/>
        <v>0</v>
      </c>
      <c r="M15" s="3">
        <f t="shared" si="4"/>
        <v>0</v>
      </c>
      <c r="N15" s="3">
        <f t="shared" si="4"/>
        <v>0</v>
      </c>
      <c r="O15" s="3">
        <f t="shared" si="4"/>
        <v>0</v>
      </c>
      <c r="P15" s="1">
        <f t="shared" si="1"/>
        <v>0</v>
      </c>
      <c r="Q15" s="1">
        <f t="shared" si="2"/>
        <v>50</v>
      </c>
    </row>
    <row r="16" spans="1:23" x14ac:dyDescent="0.2">
      <c r="A16" s="37">
        <f t="shared" si="3"/>
        <v>10</v>
      </c>
      <c r="B16" s="7"/>
      <c r="C16" s="6"/>
      <c r="D16" s="21"/>
      <c r="E16" s="26"/>
      <c r="F16" s="3">
        <f t="shared" si="4"/>
        <v>0</v>
      </c>
      <c r="G16" s="3">
        <f t="shared" si="4"/>
        <v>0</v>
      </c>
      <c r="H16" s="3">
        <f t="shared" si="4"/>
        <v>0</v>
      </c>
      <c r="I16" s="3">
        <f t="shared" si="4"/>
        <v>0</v>
      </c>
      <c r="J16" s="3">
        <f t="shared" si="4"/>
        <v>0</v>
      </c>
      <c r="K16" s="3">
        <f t="shared" si="4"/>
        <v>0</v>
      </c>
      <c r="L16" s="3">
        <f t="shared" si="4"/>
        <v>0</v>
      </c>
      <c r="M16" s="3">
        <f t="shared" si="4"/>
        <v>0</v>
      </c>
      <c r="N16" s="3">
        <f t="shared" si="4"/>
        <v>0</v>
      </c>
      <c r="O16" s="3">
        <f t="shared" si="4"/>
        <v>0</v>
      </c>
      <c r="P16" s="1">
        <f t="shared" si="1"/>
        <v>0</v>
      </c>
      <c r="Q16" s="1">
        <f t="shared" si="2"/>
        <v>50</v>
      </c>
    </row>
    <row r="17" spans="1:23" x14ac:dyDescent="0.2">
      <c r="A17" s="37">
        <f t="shared" si="3"/>
        <v>10</v>
      </c>
      <c r="B17" s="7"/>
      <c r="C17" s="6"/>
      <c r="D17" s="21"/>
      <c r="E17" s="26"/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0</v>
      </c>
      <c r="L17" s="3">
        <f t="shared" si="4"/>
        <v>0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1">
        <f t="shared" si="1"/>
        <v>0</v>
      </c>
      <c r="Q17" s="1">
        <f t="shared" si="2"/>
        <v>50</v>
      </c>
    </row>
    <row r="18" spans="1:23" x14ac:dyDescent="0.2">
      <c r="A18" s="37">
        <f t="shared" si="3"/>
        <v>10</v>
      </c>
      <c r="B18" s="7"/>
      <c r="C18" s="6"/>
      <c r="D18" s="6"/>
      <c r="E18" s="27"/>
      <c r="F18" s="3">
        <f t="shared" si="4"/>
        <v>0</v>
      </c>
      <c r="G18" s="3">
        <f t="shared" si="4"/>
        <v>0</v>
      </c>
      <c r="H18" s="3">
        <f t="shared" si="4"/>
        <v>0</v>
      </c>
      <c r="I18" s="3">
        <f t="shared" si="4"/>
        <v>0</v>
      </c>
      <c r="J18" s="3">
        <f t="shared" si="4"/>
        <v>0</v>
      </c>
      <c r="K18" s="3">
        <f t="shared" si="4"/>
        <v>0</v>
      </c>
      <c r="L18" s="3">
        <f t="shared" si="4"/>
        <v>0</v>
      </c>
      <c r="M18" s="3">
        <f t="shared" si="4"/>
        <v>0</v>
      </c>
      <c r="N18" s="3">
        <f t="shared" si="4"/>
        <v>0</v>
      </c>
      <c r="O18" s="3">
        <f t="shared" si="4"/>
        <v>0</v>
      </c>
      <c r="P18" s="1">
        <f t="shared" si="1"/>
        <v>0</v>
      </c>
      <c r="Q18" s="12">
        <f t="shared" si="2"/>
        <v>50</v>
      </c>
      <c r="T18" s="19"/>
    </row>
    <row r="19" spans="1:23" x14ac:dyDescent="0.2">
      <c r="A19" s="80" t="s">
        <v>38</v>
      </c>
      <c r="B19" s="80"/>
      <c r="C19" s="80"/>
      <c r="D19" s="21">
        <f>SUM(D2:D18)</f>
        <v>846.14</v>
      </c>
      <c r="E19" s="26">
        <f>SUM(E2:E18)/A20</f>
        <v>22.579134695283674</v>
      </c>
      <c r="F19" s="10">
        <f>SUM(F2:F18)</f>
        <v>583.29</v>
      </c>
      <c r="G19" s="10">
        <f t="shared" ref="G19:L19" si="5">SUM(G2:G18)</f>
        <v>726.14</v>
      </c>
      <c r="H19" s="10">
        <f t="shared" si="5"/>
        <v>650.5</v>
      </c>
      <c r="I19" s="10">
        <f t="shared" si="5"/>
        <v>291.06</v>
      </c>
      <c r="J19" s="10">
        <f t="shared" si="5"/>
        <v>657.62</v>
      </c>
      <c r="K19" s="10">
        <f t="shared" si="5"/>
        <v>565.79</v>
      </c>
      <c r="L19" s="10">
        <f t="shared" si="5"/>
        <v>777.62</v>
      </c>
      <c r="M19" s="10">
        <f>SUM(M2:M18)</f>
        <v>2</v>
      </c>
      <c r="N19" s="10">
        <f>SUM(N2:N18)</f>
        <v>0</v>
      </c>
      <c r="O19" s="10">
        <f>SUM(O2:O18)</f>
        <v>60</v>
      </c>
      <c r="P19" s="18">
        <f>SUM(F19:O19)</f>
        <v>4314.0199999999995</v>
      </c>
      <c r="Q19" s="1">
        <f>SUM(P2:P18)</f>
        <v>50</v>
      </c>
    </row>
    <row r="20" spans="1:23" x14ac:dyDescent="0.2">
      <c r="A20" s="34">
        <f>A18</f>
        <v>10</v>
      </c>
      <c r="B20" s="7"/>
      <c r="C20" s="81" t="s">
        <v>37</v>
      </c>
      <c r="D20" s="82"/>
      <c r="E20" s="83"/>
      <c r="F20" s="1">
        <f>COUNTIF(F$2:F18,"&gt;10")</f>
        <v>7</v>
      </c>
      <c r="G20" s="1">
        <f>COUNTIF(G$2:G18,"&gt;10")</f>
        <v>8</v>
      </c>
      <c r="H20" s="1">
        <f>COUNTIF(H$2:H18,"&gt;10")</f>
        <v>7</v>
      </c>
      <c r="I20" s="1">
        <f>COUNTIF(I$2:I18,"&gt;10")</f>
        <v>4</v>
      </c>
      <c r="J20" s="1">
        <f>COUNTIF(J$2:J18,"&gt;10")</f>
        <v>7</v>
      </c>
      <c r="K20" s="1">
        <f>COUNTIF(K$2:K18,"&gt;10")</f>
        <v>7</v>
      </c>
      <c r="L20" s="1">
        <f>COUNTIF(L$2:L18,"&gt;10")</f>
        <v>9</v>
      </c>
      <c r="M20" s="1">
        <f>COUNTIF(M$2:M18,"&gt;10")</f>
        <v>0</v>
      </c>
      <c r="N20" s="1">
        <f>COUNTIF(N$2:N18,"&gt;10")</f>
        <v>0</v>
      </c>
      <c r="O20" s="1">
        <f>COUNTIF(O$2:O18,"&gt;10")</f>
        <v>1</v>
      </c>
      <c r="P20" s="1"/>
      <c r="Q20" s="17">
        <f>SUM(F20:O20)</f>
        <v>50</v>
      </c>
    </row>
    <row r="21" spans="1:23" x14ac:dyDescent="0.2">
      <c r="A21" s="81" t="s">
        <v>8</v>
      </c>
      <c r="B21" s="82"/>
      <c r="C21" s="82"/>
      <c r="D21" s="82"/>
      <c r="E21" s="83"/>
      <c r="F21" s="8">
        <f>RANK(F19,$F$19:$O$19)</f>
        <v>5</v>
      </c>
      <c r="G21" s="62">
        <f t="shared" ref="G21:O21" si="6">RANK(G19,$F$19:$O$19)</f>
        <v>2</v>
      </c>
      <c r="H21" s="62">
        <f t="shared" si="6"/>
        <v>4</v>
      </c>
      <c r="I21" s="62">
        <f t="shared" si="6"/>
        <v>7</v>
      </c>
      <c r="J21" s="62">
        <f t="shared" si="6"/>
        <v>3</v>
      </c>
      <c r="K21" s="62">
        <f t="shared" si="6"/>
        <v>6</v>
      </c>
      <c r="L21" s="62">
        <f t="shared" si="6"/>
        <v>1</v>
      </c>
      <c r="M21" s="62">
        <f t="shared" si="6"/>
        <v>9</v>
      </c>
      <c r="N21" s="62">
        <f t="shared" si="6"/>
        <v>10</v>
      </c>
      <c r="O21" s="62">
        <f t="shared" si="6"/>
        <v>8</v>
      </c>
      <c r="P21" s="1"/>
      <c r="Q21" s="1"/>
    </row>
    <row r="24" spans="1:23" x14ac:dyDescent="0.2">
      <c r="A24" s="84" t="s">
        <v>9</v>
      </c>
      <c r="B24" s="85"/>
      <c r="C24" s="86"/>
      <c r="D24" s="1">
        <v>2000</v>
      </c>
      <c r="E24" s="1">
        <v>2001</v>
      </c>
      <c r="F24" s="1">
        <v>2002</v>
      </c>
      <c r="G24" s="1">
        <v>2003</v>
      </c>
      <c r="H24" s="1">
        <v>2004</v>
      </c>
      <c r="I24" s="1">
        <v>2005</v>
      </c>
      <c r="J24" s="1">
        <v>2006</v>
      </c>
      <c r="K24" s="1">
        <v>2007</v>
      </c>
      <c r="L24" s="1">
        <v>2008</v>
      </c>
      <c r="M24" s="1">
        <v>2009</v>
      </c>
      <c r="N24" s="1">
        <v>2010</v>
      </c>
      <c r="O24" s="6">
        <v>2011</v>
      </c>
      <c r="P24" s="6">
        <v>2012</v>
      </c>
      <c r="Q24" s="6">
        <v>2013</v>
      </c>
      <c r="R24" s="6">
        <v>2014</v>
      </c>
      <c r="S24" s="1">
        <v>2015</v>
      </c>
      <c r="T24" s="1">
        <v>2016</v>
      </c>
      <c r="U24" s="1">
        <v>2017</v>
      </c>
      <c r="V24" s="1" t="s">
        <v>16</v>
      </c>
    </row>
    <row r="25" spans="1:23" x14ac:dyDescent="0.2">
      <c r="A25" s="74" t="s">
        <v>10</v>
      </c>
      <c r="B25" s="75"/>
      <c r="C25" s="76"/>
      <c r="D25" s="1">
        <v>12</v>
      </c>
      <c r="E25" s="1">
        <v>14</v>
      </c>
      <c r="F25" s="1">
        <v>15</v>
      </c>
      <c r="G25" s="1">
        <v>15</v>
      </c>
      <c r="H25" s="1">
        <v>15</v>
      </c>
      <c r="I25" s="1">
        <v>13</v>
      </c>
      <c r="J25" s="1">
        <v>14</v>
      </c>
      <c r="K25" s="1">
        <v>11</v>
      </c>
      <c r="L25" s="1">
        <v>13</v>
      </c>
      <c r="M25" s="1">
        <v>15</v>
      </c>
      <c r="N25" s="1">
        <v>14</v>
      </c>
      <c r="O25" s="6">
        <v>6</v>
      </c>
      <c r="P25" s="6">
        <v>11</v>
      </c>
      <c r="Q25" s="6">
        <v>8</v>
      </c>
      <c r="R25" s="6">
        <v>9</v>
      </c>
      <c r="S25" s="1">
        <v>15</v>
      </c>
      <c r="T25" s="1">
        <v>8</v>
      </c>
      <c r="U25" s="1">
        <f>A20</f>
        <v>10</v>
      </c>
      <c r="V25" s="10">
        <f>SUM(D25:U25)</f>
        <v>218</v>
      </c>
    </row>
    <row r="26" spans="1:23" x14ac:dyDescent="0.2">
      <c r="A26" s="74" t="s">
        <v>11</v>
      </c>
      <c r="B26" s="75"/>
      <c r="C26" s="76"/>
      <c r="D26" s="1">
        <v>995</v>
      </c>
      <c r="E26" s="1">
        <v>1155</v>
      </c>
      <c r="F26" s="1">
        <v>1264</v>
      </c>
      <c r="G26" s="1">
        <v>1273</v>
      </c>
      <c r="H26" s="1">
        <v>1371</v>
      </c>
      <c r="I26" s="1">
        <v>1122</v>
      </c>
      <c r="J26" s="1">
        <v>1191</v>
      </c>
      <c r="K26" s="1">
        <v>942</v>
      </c>
      <c r="L26" s="1">
        <v>1123</v>
      </c>
      <c r="M26" s="10">
        <v>1288</v>
      </c>
      <c r="N26" s="10">
        <v>1117.31</v>
      </c>
      <c r="O26" s="23">
        <v>448.21</v>
      </c>
      <c r="P26" s="23">
        <v>763</v>
      </c>
      <c r="Q26" s="23">
        <v>489</v>
      </c>
      <c r="R26" s="23">
        <v>753</v>
      </c>
      <c r="S26" s="10">
        <v>1334.35</v>
      </c>
      <c r="T26" s="10">
        <v>771.5200000000001</v>
      </c>
      <c r="U26" s="10">
        <f>D19</f>
        <v>846.14</v>
      </c>
      <c r="V26" s="2">
        <f>SUM(D26:U26)</f>
        <v>18246.53</v>
      </c>
    </row>
    <row r="27" spans="1:23" x14ac:dyDescent="0.2">
      <c r="A27" s="74" t="s">
        <v>12</v>
      </c>
      <c r="B27" s="75"/>
      <c r="C27" s="76"/>
      <c r="D27" s="1">
        <v>82.9</v>
      </c>
      <c r="E27" s="1">
        <v>82.5</v>
      </c>
      <c r="F27" s="1">
        <v>84.3</v>
      </c>
      <c r="G27" s="1">
        <v>84.9</v>
      </c>
      <c r="H27" s="1">
        <v>91.4</v>
      </c>
      <c r="I27" s="1">
        <v>86.3</v>
      </c>
      <c r="J27" s="1">
        <v>85.1</v>
      </c>
      <c r="K27" s="1">
        <v>85.6</v>
      </c>
      <c r="L27" s="1">
        <v>86.3</v>
      </c>
      <c r="M27" s="3">
        <v>85</v>
      </c>
      <c r="N27" s="3">
        <v>79</v>
      </c>
      <c r="O27" s="21">
        <v>74</v>
      </c>
      <c r="P27" s="21">
        <v>69</v>
      </c>
      <c r="Q27" s="21">
        <v>61</v>
      </c>
      <c r="R27" s="21">
        <v>83</v>
      </c>
      <c r="S27" s="3">
        <v>88.956666666666663</v>
      </c>
      <c r="T27" s="3">
        <v>96.440000000000012</v>
      </c>
      <c r="U27" s="3">
        <f>U26/U25</f>
        <v>84.614000000000004</v>
      </c>
      <c r="V27" s="3">
        <f>SUM(D27:U27)/COUNT(D27:U27)</f>
        <v>82.795037037037048</v>
      </c>
    </row>
    <row r="28" spans="1:23" x14ac:dyDescent="0.2">
      <c r="A28" s="74" t="s">
        <v>13</v>
      </c>
      <c r="B28" s="75"/>
      <c r="C28" s="76"/>
      <c r="D28" s="1">
        <v>89</v>
      </c>
      <c r="E28" s="1">
        <v>117</v>
      </c>
      <c r="F28" s="1">
        <v>129</v>
      </c>
      <c r="G28" s="1">
        <v>131</v>
      </c>
      <c r="H28" s="1">
        <v>131</v>
      </c>
      <c r="I28" s="1">
        <v>112</v>
      </c>
      <c r="J28" s="1">
        <v>108</v>
      </c>
      <c r="K28" s="1">
        <v>100</v>
      </c>
      <c r="L28" s="1">
        <v>120</v>
      </c>
      <c r="M28" s="1">
        <v>122</v>
      </c>
      <c r="N28" s="1">
        <v>100</v>
      </c>
      <c r="O28" s="6">
        <v>41</v>
      </c>
      <c r="P28" s="6">
        <v>69</v>
      </c>
      <c r="Q28" s="6">
        <v>45</v>
      </c>
      <c r="R28" s="6">
        <v>58</v>
      </c>
      <c r="S28" s="1">
        <v>101</v>
      </c>
      <c r="T28" s="1">
        <v>47</v>
      </c>
      <c r="U28" s="1">
        <f>Q19</f>
        <v>50</v>
      </c>
      <c r="V28" s="2">
        <f>SUM(D28:U28)</f>
        <v>1670</v>
      </c>
    </row>
    <row r="29" spans="1:23" x14ac:dyDescent="0.2">
      <c r="A29" s="74" t="s">
        <v>14</v>
      </c>
      <c r="B29" s="75"/>
      <c r="C29" s="76"/>
      <c r="D29" s="1">
        <v>62</v>
      </c>
      <c r="E29" s="1">
        <v>70</v>
      </c>
      <c r="F29" s="1">
        <v>72</v>
      </c>
      <c r="G29" s="1">
        <v>79</v>
      </c>
      <c r="H29" s="1">
        <v>79</v>
      </c>
      <c r="I29" s="1">
        <v>78</v>
      </c>
      <c r="J29" s="1">
        <v>75</v>
      </c>
      <c r="K29" s="1">
        <v>82</v>
      </c>
      <c r="L29" s="1">
        <v>83</v>
      </c>
      <c r="M29" s="10">
        <f>73.3333333333333</f>
        <v>73.3333333333333</v>
      </c>
      <c r="N29" s="36">
        <v>79</v>
      </c>
      <c r="O29" s="23">
        <v>75</v>
      </c>
      <c r="P29" s="23">
        <v>69</v>
      </c>
      <c r="Q29" s="23">
        <v>62.5</v>
      </c>
      <c r="R29" s="23">
        <v>80</v>
      </c>
      <c r="S29" s="36">
        <v>84.166666666666671</v>
      </c>
      <c r="T29" s="36">
        <v>73.4375</v>
      </c>
      <c r="U29" s="36">
        <f>Q19*100/(U25*8)</f>
        <v>62.5</v>
      </c>
      <c r="V29" s="3">
        <f>SUM(D29:U29)/COUNT(D27:U27)</f>
        <v>74.385416666666671</v>
      </c>
    </row>
    <row r="30" spans="1:23" x14ac:dyDescent="0.2">
      <c r="A30" s="74" t="s">
        <v>15</v>
      </c>
      <c r="B30" s="75"/>
      <c r="C30" s="76"/>
      <c r="D30" s="2">
        <v>7346</v>
      </c>
      <c r="E30" s="2">
        <v>9822</v>
      </c>
      <c r="F30" s="2">
        <v>11071</v>
      </c>
      <c r="G30" s="2">
        <v>10866</v>
      </c>
      <c r="H30" s="2">
        <v>11792</v>
      </c>
      <c r="I30" s="30">
        <v>9134</v>
      </c>
      <c r="J30" s="30">
        <v>9098</v>
      </c>
      <c r="K30" s="30">
        <v>8798</v>
      </c>
      <c r="L30" s="30">
        <v>10362</v>
      </c>
      <c r="M30" s="2">
        <v>10666.58</v>
      </c>
      <c r="N30" s="2">
        <v>7853.5</v>
      </c>
      <c r="O30" s="2">
        <v>2987.47</v>
      </c>
      <c r="P30" s="2">
        <v>4896</v>
      </c>
      <c r="Q30" s="2">
        <v>2805.81</v>
      </c>
      <c r="R30" s="2">
        <v>4951</v>
      </c>
      <c r="S30" s="2">
        <v>8948.82</v>
      </c>
      <c r="T30" s="2">
        <v>4765.3700000000008</v>
      </c>
      <c r="U30" s="2">
        <f>P19</f>
        <v>4314.0199999999995</v>
      </c>
      <c r="V30" s="51">
        <f>SUM(D30:U30)</f>
        <v>140477.56999999998</v>
      </c>
    </row>
    <row r="31" spans="1:23" x14ac:dyDescent="0.2">
      <c r="A31" s="77" t="s">
        <v>42</v>
      </c>
      <c r="B31" s="78"/>
      <c r="I31" s="38"/>
      <c r="J31" s="38"/>
      <c r="K31" s="38"/>
      <c r="L31" s="38"/>
      <c r="M31" s="38"/>
      <c r="N31" s="38"/>
      <c r="O31" s="38"/>
      <c r="U31" s="63"/>
      <c r="V31" s="3">
        <f>SUM(D30:U30)/COUNT(D30:U30)</f>
        <v>7804.3094444444432</v>
      </c>
    </row>
    <row r="32" spans="1:23" x14ac:dyDescent="0.2">
      <c r="D32" s="13">
        <f t="shared" ref="D32:Q32" si="7">RANK(D30,$D$30:$U$30)</f>
        <v>12</v>
      </c>
      <c r="E32" s="13">
        <f t="shared" si="7"/>
        <v>6</v>
      </c>
      <c r="F32" s="13">
        <f t="shared" si="7"/>
        <v>2</v>
      </c>
      <c r="G32" s="13">
        <f t="shared" si="7"/>
        <v>3</v>
      </c>
      <c r="H32" s="13">
        <f t="shared" si="7"/>
        <v>1</v>
      </c>
      <c r="I32" s="13">
        <f t="shared" si="7"/>
        <v>7</v>
      </c>
      <c r="J32" s="13">
        <f t="shared" si="7"/>
        <v>8</v>
      </c>
      <c r="K32" s="13">
        <f t="shared" si="7"/>
        <v>10</v>
      </c>
      <c r="L32" s="13">
        <f t="shared" si="7"/>
        <v>5</v>
      </c>
      <c r="M32" s="13">
        <f t="shared" si="7"/>
        <v>4</v>
      </c>
      <c r="N32" s="13">
        <f t="shared" si="7"/>
        <v>11</v>
      </c>
      <c r="O32" s="13">
        <f t="shared" si="7"/>
        <v>17</v>
      </c>
      <c r="P32" s="13">
        <f t="shared" si="7"/>
        <v>14</v>
      </c>
      <c r="Q32" s="13">
        <f t="shared" si="7"/>
        <v>18</v>
      </c>
      <c r="R32" s="13">
        <v>12</v>
      </c>
      <c r="S32" s="13">
        <f>RANK(S30,$D$30:$U$30)</f>
        <v>9</v>
      </c>
      <c r="T32" s="13">
        <f t="shared" ref="T32:U32" si="8">RANK(T30,$D$30:$U$30)</f>
        <v>15</v>
      </c>
      <c r="U32" s="13">
        <f t="shared" si="8"/>
        <v>16</v>
      </c>
      <c r="V32" s="19"/>
      <c r="W32" s="19"/>
    </row>
    <row r="33" spans="4:23" x14ac:dyDescent="0.2">
      <c r="D33" s="13"/>
      <c r="E33" s="13"/>
      <c r="F33" s="14"/>
      <c r="G33" s="14"/>
      <c r="H33" s="14"/>
      <c r="I33" s="14"/>
      <c r="J33" s="13"/>
      <c r="V33" s="19"/>
      <c r="W33" s="19"/>
    </row>
    <row r="34" spans="4:23" x14ac:dyDescent="0.2">
      <c r="D34" s="13"/>
      <c r="E34" s="13"/>
      <c r="F34" s="14"/>
      <c r="G34" s="14"/>
      <c r="H34" s="14"/>
      <c r="I34" s="14"/>
      <c r="J34" s="13"/>
      <c r="V34" s="19"/>
      <c r="W34" s="19"/>
    </row>
    <row r="35" spans="4:23" x14ac:dyDescent="0.2">
      <c r="D35" s="13"/>
      <c r="E35" s="13"/>
      <c r="F35" s="14"/>
      <c r="G35" s="14"/>
      <c r="H35" s="14"/>
      <c r="I35" s="14"/>
      <c r="J35" s="13"/>
      <c r="V35" s="19"/>
      <c r="W35" s="19"/>
    </row>
    <row r="36" spans="4:23" x14ac:dyDescent="0.2">
      <c r="D36" s="13"/>
      <c r="E36" s="13"/>
      <c r="F36" s="14"/>
      <c r="G36" s="14"/>
      <c r="H36" s="14"/>
      <c r="I36" s="14"/>
      <c r="J36" s="13"/>
      <c r="V36" s="19"/>
      <c r="W36" s="19"/>
    </row>
    <row r="37" spans="4:23" x14ac:dyDescent="0.2">
      <c r="D37" s="13"/>
      <c r="E37" s="13"/>
      <c r="F37" s="14"/>
      <c r="G37" s="14"/>
      <c r="H37" s="14"/>
      <c r="I37" s="14"/>
      <c r="J37" s="13"/>
    </row>
    <row r="38" spans="4:23" x14ac:dyDescent="0.2">
      <c r="D38" s="13"/>
      <c r="E38" s="13"/>
      <c r="F38" s="14"/>
      <c r="G38" s="14"/>
      <c r="H38" s="14"/>
      <c r="I38" s="14"/>
      <c r="J38" s="13"/>
      <c r="V38" s="19"/>
    </row>
    <row r="39" spans="4:23" x14ac:dyDescent="0.2">
      <c r="D39" s="13"/>
      <c r="E39" s="13"/>
      <c r="F39" s="14"/>
      <c r="G39" s="14"/>
      <c r="H39" s="14"/>
      <c r="I39" s="14"/>
      <c r="J39" s="13"/>
    </row>
    <row r="40" spans="4:23" x14ac:dyDescent="0.2">
      <c r="D40" s="13"/>
      <c r="E40" s="13"/>
      <c r="F40" s="14"/>
      <c r="G40" s="14"/>
      <c r="H40" s="14"/>
      <c r="I40" s="14"/>
      <c r="J40" s="13"/>
    </row>
    <row r="41" spans="4:23" x14ac:dyDescent="0.2">
      <c r="D41" s="13"/>
      <c r="E41" s="13"/>
      <c r="F41" s="13"/>
      <c r="G41" s="13"/>
      <c r="H41" s="13"/>
      <c r="I41" s="13"/>
      <c r="J41" s="13"/>
    </row>
    <row r="42" spans="4:23" x14ac:dyDescent="0.2">
      <c r="V42" s="64" t="s">
        <v>44</v>
      </c>
    </row>
  </sheetData>
  <sheetProtection algorithmName="SHA-512" hashValue="JqaEyCPSL04T8hH1YmM6pJ4JdiYdpJLcQCmNHc/lb9fnR+38mnB9FzyWEC2FXMYAGONRssDvYloifsOCOo+4/g==" saltValue="o7CnzUyAd55dDL8qai9l2w==" spinCount="100000" sheet="1" objects="1" scenarios="1"/>
  <mergeCells count="12">
    <mergeCell ref="A1:C1"/>
    <mergeCell ref="A19:C19"/>
    <mergeCell ref="C20:E20"/>
    <mergeCell ref="A21:E21"/>
    <mergeCell ref="A24:C24"/>
    <mergeCell ref="A30:C30"/>
    <mergeCell ref="A31:B31"/>
    <mergeCell ref="A25:C25"/>
    <mergeCell ref="A26:C26"/>
    <mergeCell ref="A27:C27"/>
    <mergeCell ref="A28:C28"/>
    <mergeCell ref="A29:C29"/>
  </mergeCells>
  <phoneticPr fontId="0" type="noConversion"/>
  <conditionalFormatting sqref="P2:P18">
    <cfRule type="cellIs" dxfId="3" priority="10" stopIfTrue="1" operator="equal">
      <formula>0</formula>
    </cfRule>
  </conditionalFormatting>
  <conditionalFormatting sqref="Q3:Q18">
    <cfRule type="cellIs" dxfId="2" priority="11" stopIfTrue="1" operator="equal">
      <formula>$Q$2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ignoredErrors>
    <ignoredError sqref="E19 V27:V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89" zoomScaleNormal="89" workbookViewId="0">
      <selection activeCell="E44" sqref="E44"/>
    </sheetView>
  </sheetViews>
  <sheetFormatPr defaultRowHeight="12.75" outlineLevelCol="1" x14ac:dyDescent="0.2"/>
  <cols>
    <col min="1" max="1" width="9.7109375" bestFit="1" customWidth="1"/>
    <col min="2" max="20" width="9.140625" customWidth="1"/>
    <col min="21" max="21" width="10.7109375" customWidth="1"/>
    <col min="22" max="22" width="2.140625" hidden="1" customWidth="1" outlineLevel="1"/>
    <col min="23" max="23" width="3.140625" hidden="1" customWidth="1" outlineLevel="1"/>
    <col min="24" max="24" width="6.85546875" bestFit="1" customWidth="1" collapsed="1"/>
    <col min="25" max="25" width="5.85546875" customWidth="1"/>
  </cols>
  <sheetData>
    <row r="1" spans="1:25" x14ac:dyDescent="0.2">
      <c r="A1" s="11" t="s">
        <v>11</v>
      </c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 t="s">
        <v>17</v>
      </c>
      <c r="U1" s="1" t="s">
        <v>18</v>
      </c>
      <c r="X1" s="52" t="s">
        <v>45</v>
      </c>
      <c r="Y1" s="66" t="s">
        <v>47</v>
      </c>
    </row>
    <row r="2" spans="1:2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X2" s="52" t="s">
        <v>46</v>
      </c>
      <c r="Y2" s="6"/>
    </row>
    <row r="3" spans="1:25" x14ac:dyDescent="0.2">
      <c r="A3" s="6" t="s">
        <v>19</v>
      </c>
      <c r="B3" s="53">
        <v>485</v>
      </c>
      <c r="C3" s="53">
        <v>464</v>
      </c>
      <c r="D3" s="53">
        <v>740</v>
      </c>
      <c r="E3" s="53">
        <v>1020</v>
      </c>
      <c r="F3" s="53">
        <v>977</v>
      </c>
      <c r="G3" s="53">
        <v>858</v>
      </c>
      <c r="H3" s="53">
        <v>136</v>
      </c>
      <c r="I3" s="53">
        <v>943</v>
      </c>
      <c r="J3" s="53">
        <v>743</v>
      </c>
      <c r="K3" s="54">
        <v>897.22</v>
      </c>
      <c r="L3" s="54">
        <v>823.95</v>
      </c>
      <c r="M3" s="54">
        <v>0</v>
      </c>
      <c r="N3" s="54">
        <v>639.98</v>
      </c>
      <c r="O3" s="54">
        <v>419.47</v>
      </c>
      <c r="P3" s="54">
        <v>616.76</v>
      </c>
      <c r="Q3" s="54">
        <v>790.84999999999991</v>
      </c>
      <c r="R3" s="54">
        <v>630.85000000000014</v>
      </c>
      <c r="S3" s="54">
        <f>'2017'!F19</f>
        <v>583.29</v>
      </c>
      <c r="T3" s="10">
        <f t="shared" ref="T3:T16" si="0">SUM(B3:S3)</f>
        <v>11768.369999999999</v>
      </c>
      <c r="U3" s="3">
        <f>T3*100/'2017'!$V$26</f>
        <v>64.496482344862287</v>
      </c>
      <c r="V3">
        <f>COUNTIF(B3:S3,0)</f>
        <v>1</v>
      </c>
      <c r="W3">
        <f>COUNTIF(B3:S3,"&gt;0")</f>
        <v>17</v>
      </c>
      <c r="X3" s="21">
        <f>T3/W3</f>
        <v>692.25705882352941</v>
      </c>
      <c r="Y3" s="10">
        <f>RANK(X3,X$3:X$15)</f>
        <v>12</v>
      </c>
    </row>
    <row r="4" spans="1:25" x14ac:dyDescent="0.2">
      <c r="A4" s="6" t="s">
        <v>20</v>
      </c>
      <c r="B4" s="53">
        <v>835</v>
      </c>
      <c r="C4" s="53">
        <v>1070</v>
      </c>
      <c r="D4" s="53">
        <v>1178</v>
      </c>
      <c r="E4" s="53">
        <v>685</v>
      </c>
      <c r="F4" s="53">
        <v>1278</v>
      </c>
      <c r="G4" s="53">
        <v>953</v>
      </c>
      <c r="H4" s="53">
        <v>1082</v>
      </c>
      <c r="I4" s="53">
        <v>897</v>
      </c>
      <c r="J4" s="53">
        <v>1037</v>
      </c>
      <c r="K4" s="54">
        <v>1065</v>
      </c>
      <c r="L4" s="54">
        <v>1090</v>
      </c>
      <c r="M4" s="54">
        <v>403.21</v>
      </c>
      <c r="N4" s="54">
        <v>702</v>
      </c>
      <c r="O4" s="54">
        <v>439</v>
      </c>
      <c r="P4" s="54">
        <v>753</v>
      </c>
      <c r="Q4" s="54">
        <v>1161.8700000000001</v>
      </c>
      <c r="R4" s="54">
        <v>685.22000000000014</v>
      </c>
      <c r="S4" s="54">
        <f>'2017'!G19</f>
        <v>726.14</v>
      </c>
      <c r="T4" s="10">
        <f t="shared" si="0"/>
        <v>16040.439999999999</v>
      </c>
      <c r="U4" s="70">
        <f>T4*100/'2017'!$V$26</f>
        <v>87.909536772197228</v>
      </c>
      <c r="V4">
        <f t="shared" ref="V4:V15" si="1">COUNTIF(B4:S4,0)</f>
        <v>0</v>
      </c>
      <c r="W4">
        <f t="shared" ref="W4:W15" si="2">COUNTIF(B4:S4,"&gt;0")</f>
        <v>18</v>
      </c>
      <c r="X4" s="21">
        <f t="shared" ref="X4:X15" si="3">T4/W4</f>
        <v>891.13555555555547</v>
      </c>
      <c r="Y4" s="10">
        <f t="shared" ref="Y4:Y15" si="4">RANK(X4,X$3:X$15)</f>
        <v>3</v>
      </c>
    </row>
    <row r="5" spans="1:25" x14ac:dyDescent="0.2">
      <c r="A5" s="6" t="s">
        <v>21</v>
      </c>
      <c r="B5" s="60" t="s">
        <v>32</v>
      </c>
      <c r="C5" s="60" t="s">
        <v>32</v>
      </c>
      <c r="D5" s="60" t="s">
        <v>32</v>
      </c>
      <c r="E5" s="60" t="s">
        <v>32</v>
      </c>
      <c r="F5" s="60" t="s">
        <v>32</v>
      </c>
      <c r="G5" s="53">
        <v>631</v>
      </c>
      <c r="H5" s="53">
        <v>926</v>
      </c>
      <c r="I5" s="53">
        <v>654</v>
      </c>
      <c r="J5" s="53">
        <v>969</v>
      </c>
      <c r="K5" s="54">
        <v>1130</v>
      </c>
      <c r="L5" s="54">
        <v>1117.31</v>
      </c>
      <c r="M5" s="54">
        <v>448.21</v>
      </c>
      <c r="N5" s="54">
        <v>577.98</v>
      </c>
      <c r="O5" s="54">
        <v>489</v>
      </c>
      <c r="P5" s="54">
        <v>657.99</v>
      </c>
      <c r="Q5" s="54">
        <v>1334.35</v>
      </c>
      <c r="R5" s="54">
        <v>771.5200000000001</v>
      </c>
      <c r="S5" s="54">
        <f>'2017'!H19</f>
        <v>650.5</v>
      </c>
      <c r="T5" s="10">
        <f t="shared" si="0"/>
        <v>10356.86</v>
      </c>
      <c r="U5" s="3">
        <f>T5*100/'2017'!$V$26</f>
        <v>56.760710118581457</v>
      </c>
      <c r="V5">
        <f t="shared" si="1"/>
        <v>0</v>
      </c>
      <c r="W5">
        <f t="shared" si="2"/>
        <v>13</v>
      </c>
      <c r="X5" s="21">
        <f t="shared" si="3"/>
        <v>796.68153846153848</v>
      </c>
      <c r="Y5" s="10">
        <f t="shared" si="4"/>
        <v>5</v>
      </c>
    </row>
    <row r="6" spans="1:25" x14ac:dyDescent="0.2">
      <c r="A6" s="6" t="s">
        <v>22</v>
      </c>
      <c r="B6" s="53">
        <v>530</v>
      </c>
      <c r="C6" s="53">
        <v>751</v>
      </c>
      <c r="D6" s="53">
        <v>712</v>
      </c>
      <c r="E6" s="53">
        <v>820</v>
      </c>
      <c r="F6" s="53">
        <v>971</v>
      </c>
      <c r="G6" s="53">
        <v>983</v>
      </c>
      <c r="H6" s="53">
        <v>652</v>
      </c>
      <c r="I6" s="53">
        <v>831</v>
      </c>
      <c r="J6" s="53">
        <v>730</v>
      </c>
      <c r="K6" s="54">
        <v>889.37</v>
      </c>
      <c r="L6" s="54">
        <v>650.28</v>
      </c>
      <c r="M6" s="54">
        <v>390.71</v>
      </c>
      <c r="N6" s="54">
        <v>697.08</v>
      </c>
      <c r="O6" s="54">
        <v>491</v>
      </c>
      <c r="P6" s="54">
        <v>676.12</v>
      </c>
      <c r="Q6" s="54">
        <v>994.64</v>
      </c>
      <c r="R6" s="54">
        <v>614.38</v>
      </c>
      <c r="S6" s="54">
        <f>'2017'!I19</f>
        <v>291.06</v>
      </c>
      <c r="T6" s="10">
        <f t="shared" si="0"/>
        <v>12674.639999999998</v>
      </c>
      <c r="U6" s="3">
        <f>T6*100/'2017'!$V$26</f>
        <v>69.463289732349097</v>
      </c>
      <c r="V6">
        <f t="shared" si="1"/>
        <v>0</v>
      </c>
      <c r="W6">
        <f t="shared" si="2"/>
        <v>18</v>
      </c>
      <c r="X6" s="21">
        <f t="shared" si="3"/>
        <v>704.14666666666653</v>
      </c>
      <c r="Y6" s="10">
        <f t="shared" si="4"/>
        <v>11</v>
      </c>
    </row>
    <row r="7" spans="1:25" x14ac:dyDescent="0.2">
      <c r="A7" s="6" t="s">
        <v>23</v>
      </c>
      <c r="B7" s="53">
        <v>688</v>
      </c>
      <c r="C7" s="53">
        <v>937</v>
      </c>
      <c r="D7" s="53">
        <v>943</v>
      </c>
      <c r="E7" s="53">
        <v>804</v>
      </c>
      <c r="F7" s="53">
        <v>697</v>
      </c>
      <c r="G7" s="53">
        <v>79</v>
      </c>
      <c r="H7" s="53">
        <v>66</v>
      </c>
      <c r="I7" s="53">
        <v>181</v>
      </c>
      <c r="J7" s="53">
        <v>226</v>
      </c>
      <c r="K7" s="54">
        <v>592.22</v>
      </c>
      <c r="L7" s="54">
        <v>150</v>
      </c>
      <c r="M7" s="54">
        <v>10</v>
      </c>
      <c r="N7" s="54">
        <v>95.25</v>
      </c>
      <c r="O7" s="54">
        <v>166.72</v>
      </c>
      <c r="P7" s="54">
        <v>452.64</v>
      </c>
      <c r="Q7" s="54">
        <v>743.31000000000006</v>
      </c>
      <c r="R7" s="54">
        <v>0</v>
      </c>
      <c r="S7" s="54">
        <f>'2017'!M19</f>
        <v>2</v>
      </c>
      <c r="T7" s="10">
        <f t="shared" si="0"/>
        <v>6833.1400000000012</v>
      </c>
      <c r="U7" s="3">
        <f>T7*100/'2017'!$V$26</f>
        <v>37.448983450551978</v>
      </c>
      <c r="V7">
        <f t="shared" si="1"/>
        <v>1</v>
      </c>
      <c r="W7">
        <f t="shared" si="2"/>
        <v>17</v>
      </c>
      <c r="X7" s="21">
        <f t="shared" si="3"/>
        <v>401.94941176470593</v>
      </c>
      <c r="Y7" s="10">
        <f t="shared" si="4"/>
        <v>13</v>
      </c>
    </row>
    <row r="8" spans="1:25" x14ac:dyDescent="0.2">
      <c r="A8" s="6" t="s">
        <v>24</v>
      </c>
      <c r="B8" s="53">
        <v>767</v>
      </c>
      <c r="C8" s="53">
        <v>1085</v>
      </c>
      <c r="D8" s="53">
        <v>1011</v>
      </c>
      <c r="E8" s="53">
        <v>1105</v>
      </c>
      <c r="F8" s="53">
        <v>1285</v>
      </c>
      <c r="G8" s="53">
        <v>758</v>
      </c>
      <c r="H8" s="53">
        <v>1108</v>
      </c>
      <c r="I8" s="53">
        <v>727</v>
      </c>
      <c r="J8" s="53">
        <v>1123</v>
      </c>
      <c r="K8" s="54">
        <v>312.7</v>
      </c>
      <c r="L8" s="54">
        <v>922.85</v>
      </c>
      <c r="M8" s="54">
        <v>448.21</v>
      </c>
      <c r="N8" s="54">
        <v>87.25</v>
      </c>
      <c r="O8" s="55" t="s">
        <v>32</v>
      </c>
      <c r="P8" s="55" t="s">
        <v>32</v>
      </c>
      <c r="Q8" s="55" t="s">
        <v>32</v>
      </c>
      <c r="R8" s="55" t="s">
        <v>32</v>
      </c>
      <c r="S8" s="55" t="s">
        <v>32</v>
      </c>
      <c r="T8" s="10">
        <f t="shared" si="0"/>
        <v>10740.01</v>
      </c>
      <c r="U8" s="3">
        <f>T8*100/'2017'!$V$26</f>
        <v>58.860561432776535</v>
      </c>
      <c r="V8">
        <f t="shared" si="1"/>
        <v>0</v>
      </c>
      <c r="W8">
        <f t="shared" si="2"/>
        <v>13</v>
      </c>
      <c r="X8" s="21">
        <f t="shared" si="3"/>
        <v>826.15461538461545</v>
      </c>
      <c r="Y8" s="10">
        <f t="shared" si="4"/>
        <v>4</v>
      </c>
    </row>
    <row r="9" spans="1:25" x14ac:dyDescent="0.2">
      <c r="A9" s="6" t="s">
        <v>25</v>
      </c>
      <c r="B9" s="53">
        <v>899</v>
      </c>
      <c r="C9" s="53">
        <v>829</v>
      </c>
      <c r="D9" s="53">
        <v>757</v>
      </c>
      <c r="E9" s="53">
        <v>869</v>
      </c>
      <c r="F9" s="53">
        <v>991</v>
      </c>
      <c r="G9" s="53">
        <v>874</v>
      </c>
      <c r="H9" s="53">
        <v>748</v>
      </c>
      <c r="I9" s="53">
        <v>896</v>
      </c>
      <c r="J9" s="53">
        <v>1038</v>
      </c>
      <c r="K9" s="54">
        <v>989.51</v>
      </c>
      <c r="L9" s="54">
        <v>824.04</v>
      </c>
      <c r="M9" s="54">
        <v>390.71</v>
      </c>
      <c r="N9" s="54">
        <v>688.69</v>
      </c>
      <c r="O9" s="54">
        <v>309</v>
      </c>
      <c r="P9" s="54">
        <v>425.5</v>
      </c>
      <c r="Q9" s="54">
        <v>817.40000000000009</v>
      </c>
      <c r="R9" s="54">
        <v>594.47</v>
      </c>
      <c r="S9" s="54">
        <f>'2017'!J19</f>
        <v>657.62</v>
      </c>
      <c r="T9" s="10">
        <f t="shared" si="0"/>
        <v>13597.939999999999</v>
      </c>
      <c r="U9" s="3">
        <f>T9*100/'2017'!$V$26</f>
        <v>74.523429934349153</v>
      </c>
      <c r="V9">
        <f t="shared" si="1"/>
        <v>0</v>
      </c>
      <c r="W9">
        <f t="shared" si="2"/>
        <v>18</v>
      </c>
      <c r="X9" s="21">
        <f t="shared" si="3"/>
        <v>755.44111111111101</v>
      </c>
      <c r="Y9" s="10">
        <f t="shared" si="4"/>
        <v>8</v>
      </c>
    </row>
    <row r="10" spans="1:25" x14ac:dyDescent="0.2">
      <c r="A10" s="6" t="s">
        <v>26</v>
      </c>
      <c r="B10" s="53">
        <v>211</v>
      </c>
      <c r="C10" s="53">
        <v>449</v>
      </c>
      <c r="D10" s="53">
        <v>519</v>
      </c>
      <c r="E10" s="53">
        <v>1022</v>
      </c>
      <c r="F10" s="53">
        <v>1300</v>
      </c>
      <c r="G10" s="53">
        <v>1042</v>
      </c>
      <c r="H10" s="53">
        <v>901</v>
      </c>
      <c r="I10" s="53">
        <v>621</v>
      </c>
      <c r="J10" s="53">
        <v>822</v>
      </c>
      <c r="K10" s="54">
        <v>1037.77</v>
      </c>
      <c r="L10" s="55" t="s">
        <v>32</v>
      </c>
      <c r="M10" s="55" t="s">
        <v>32</v>
      </c>
      <c r="N10" s="55" t="s">
        <v>32</v>
      </c>
      <c r="O10" s="55" t="s">
        <v>32</v>
      </c>
      <c r="P10" s="55" t="s">
        <v>32</v>
      </c>
      <c r="Q10" s="55" t="s">
        <v>32</v>
      </c>
      <c r="R10" s="55" t="s">
        <v>32</v>
      </c>
      <c r="S10" s="57" t="s">
        <v>32</v>
      </c>
      <c r="T10" s="10">
        <f t="shared" si="0"/>
        <v>7924.77</v>
      </c>
      <c r="U10" s="3">
        <f>T10*100/'2017'!$V$26</f>
        <v>43.431655224308408</v>
      </c>
      <c r="V10">
        <f t="shared" si="1"/>
        <v>0</v>
      </c>
      <c r="W10">
        <f t="shared" si="2"/>
        <v>10</v>
      </c>
      <c r="X10" s="21">
        <f t="shared" si="3"/>
        <v>792.47700000000009</v>
      </c>
      <c r="Y10" s="10">
        <f t="shared" si="4"/>
        <v>6</v>
      </c>
    </row>
    <row r="11" spans="1:25" x14ac:dyDescent="0.2">
      <c r="A11" s="6" t="s">
        <v>27</v>
      </c>
      <c r="B11" s="53">
        <v>901</v>
      </c>
      <c r="C11" s="53">
        <v>1062</v>
      </c>
      <c r="D11" s="53">
        <v>1264</v>
      </c>
      <c r="E11" s="53">
        <v>1270</v>
      </c>
      <c r="F11" s="53">
        <v>1217</v>
      </c>
      <c r="G11" s="53">
        <v>553</v>
      </c>
      <c r="H11" s="53">
        <v>1111</v>
      </c>
      <c r="I11" s="53">
        <v>562</v>
      </c>
      <c r="J11" s="53">
        <v>893</v>
      </c>
      <c r="K11" s="54">
        <v>1214</v>
      </c>
      <c r="L11" s="54">
        <v>1023.31</v>
      </c>
      <c r="M11" s="54">
        <v>448.21</v>
      </c>
      <c r="N11" s="54">
        <v>681.08</v>
      </c>
      <c r="O11" s="58" t="s">
        <v>32</v>
      </c>
      <c r="P11" s="54">
        <v>693.13</v>
      </c>
      <c r="Q11" s="54">
        <v>1121.98</v>
      </c>
      <c r="R11" s="54">
        <v>697.41000000000008</v>
      </c>
      <c r="S11" s="54">
        <f>'2017'!K19</f>
        <v>565.79</v>
      </c>
      <c r="T11" s="10">
        <f t="shared" si="0"/>
        <v>15277.909999999996</v>
      </c>
      <c r="U11" s="3">
        <f>T11*100/'2017'!$V$26</f>
        <v>83.730495606561888</v>
      </c>
      <c r="V11">
        <f t="shared" si="1"/>
        <v>0</v>
      </c>
      <c r="W11">
        <f t="shared" si="2"/>
        <v>17</v>
      </c>
      <c r="X11" s="21">
        <f t="shared" si="3"/>
        <v>898.70058823529394</v>
      </c>
      <c r="Y11" s="10">
        <f t="shared" si="4"/>
        <v>2</v>
      </c>
    </row>
    <row r="12" spans="1:25" x14ac:dyDescent="0.2">
      <c r="A12" s="6" t="s">
        <v>28</v>
      </c>
      <c r="B12" s="60" t="s">
        <v>32</v>
      </c>
      <c r="C12" s="53">
        <v>432</v>
      </c>
      <c r="D12" s="53">
        <v>1078</v>
      </c>
      <c r="E12" s="56" t="s">
        <v>32</v>
      </c>
      <c r="F12" s="56" t="s">
        <v>32</v>
      </c>
      <c r="G12" s="56" t="s">
        <v>32</v>
      </c>
      <c r="H12" s="56" t="s">
        <v>32</v>
      </c>
      <c r="I12" s="56" t="s">
        <v>32</v>
      </c>
      <c r="J12" s="56" t="s">
        <v>32</v>
      </c>
      <c r="K12" s="55" t="s">
        <v>32</v>
      </c>
      <c r="L12" s="55" t="s">
        <v>32</v>
      </c>
      <c r="M12" s="55" t="s">
        <v>32</v>
      </c>
      <c r="N12" s="55" t="s">
        <v>32</v>
      </c>
      <c r="O12" s="55" t="s">
        <v>32</v>
      </c>
      <c r="P12" s="55" t="s">
        <v>32</v>
      </c>
      <c r="Q12" s="55" t="s">
        <v>32</v>
      </c>
      <c r="R12" s="55" t="s">
        <v>32</v>
      </c>
      <c r="S12" s="55" t="s">
        <v>32</v>
      </c>
      <c r="T12" s="10">
        <f t="shared" si="0"/>
        <v>1510</v>
      </c>
      <c r="U12" s="3">
        <f>T12*100/'2017'!$V$26</f>
        <v>8.275546090133302</v>
      </c>
      <c r="V12">
        <f t="shared" si="1"/>
        <v>0</v>
      </c>
      <c r="W12">
        <f t="shared" si="2"/>
        <v>2</v>
      </c>
      <c r="X12" s="21">
        <f t="shared" si="3"/>
        <v>755</v>
      </c>
      <c r="Y12" s="10">
        <f t="shared" si="4"/>
        <v>9</v>
      </c>
    </row>
    <row r="13" spans="1:25" x14ac:dyDescent="0.2">
      <c r="A13" s="6" t="s">
        <v>29</v>
      </c>
      <c r="B13" s="53">
        <v>924</v>
      </c>
      <c r="C13" s="53">
        <v>1050</v>
      </c>
      <c r="D13" s="53">
        <v>1201</v>
      </c>
      <c r="E13" s="53">
        <v>1273</v>
      </c>
      <c r="F13" s="53">
        <v>1268</v>
      </c>
      <c r="G13" s="53">
        <v>971</v>
      </c>
      <c r="H13" s="53">
        <v>1074</v>
      </c>
      <c r="I13" s="53">
        <v>897</v>
      </c>
      <c r="J13" s="53">
        <v>1123</v>
      </c>
      <c r="K13" s="54">
        <v>607.22</v>
      </c>
      <c r="L13" s="55" t="s">
        <v>32</v>
      </c>
      <c r="M13" s="55" t="s">
        <v>32</v>
      </c>
      <c r="N13" s="55" t="s">
        <v>32</v>
      </c>
      <c r="O13" s="55" t="s">
        <v>32</v>
      </c>
      <c r="P13" s="55" t="s">
        <v>32</v>
      </c>
      <c r="Q13" s="55" t="s">
        <v>32</v>
      </c>
      <c r="R13" s="55" t="s">
        <v>32</v>
      </c>
      <c r="S13" s="57" t="s">
        <v>32</v>
      </c>
      <c r="T13" s="10">
        <f t="shared" si="0"/>
        <v>10388.219999999999</v>
      </c>
      <c r="U13" s="3">
        <f>T13*100/'2017'!$V$26</f>
        <v>56.932578413539446</v>
      </c>
      <c r="V13">
        <f t="shared" si="1"/>
        <v>0</v>
      </c>
      <c r="W13">
        <f t="shared" si="2"/>
        <v>10</v>
      </c>
      <c r="X13" s="21">
        <f t="shared" si="3"/>
        <v>1038.8219999999999</v>
      </c>
      <c r="Y13" s="10">
        <f t="shared" si="4"/>
        <v>1</v>
      </c>
    </row>
    <row r="14" spans="1:25" x14ac:dyDescent="0.2">
      <c r="A14" s="6" t="s">
        <v>30</v>
      </c>
      <c r="B14" s="53">
        <v>572</v>
      </c>
      <c r="C14" s="53">
        <v>866</v>
      </c>
      <c r="D14" s="53">
        <v>913</v>
      </c>
      <c r="E14" s="53">
        <v>1104</v>
      </c>
      <c r="F14" s="53">
        <v>953</v>
      </c>
      <c r="G14" s="53">
        <v>465</v>
      </c>
      <c r="H14" s="53">
        <v>591</v>
      </c>
      <c r="I14" s="53">
        <v>807</v>
      </c>
      <c r="J14" s="53">
        <v>802</v>
      </c>
      <c r="K14" s="54">
        <v>812.77</v>
      </c>
      <c r="L14" s="54">
        <v>376.03</v>
      </c>
      <c r="M14" s="58" t="s">
        <v>32</v>
      </c>
      <c r="N14" s="58" t="s">
        <v>32</v>
      </c>
      <c r="O14" s="58" t="s">
        <v>32</v>
      </c>
      <c r="P14" s="58" t="s">
        <v>32</v>
      </c>
      <c r="Q14" s="58" t="s">
        <v>32</v>
      </c>
      <c r="R14" s="58" t="s">
        <v>32</v>
      </c>
      <c r="S14" s="59" t="s">
        <v>32</v>
      </c>
      <c r="T14" s="10">
        <f t="shared" si="0"/>
        <v>8261.8000000000011</v>
      </c>
      <c r="U14" s="3">
        <f>T14*100/'2017'!$V$26</f>
        <v>45.278746150637964</v>
      </c>
      <c r="V14">
        <f t="shared" si="1"/>
        <v>0</v>
      </c>
      <c r="W14">
        <f t="shared" si="2"/>
        <v>11</v>
      </c>
      <c r="X14" s="21">
        <f t="shared" si="3"/>
        <v>751.07272727272732</v>
      </c>
      <c r="Y14" s="10">
        <f t="shared" si="4"/>
        <v>10</v>
      </c>
    </row>
    <row r="15" spans="1:25" x14ac:dyDescent="0.2">
      <c r="A15" s="6" t="s">
        <v>31</v>
      </c>
      <c r="B15" s="53">
        <v>534</v>
      </c>
      <c r="C15" s="53">
        <v>827</v>
      </c>
      <c r="D15" s="53">
        <v>755</v>
      </c>
      <c r="E15" s="53">
        <v>894</v>
      </c>
      <c r="F15" s="53">
        <v>855</v>
      </c>
      <c r="G15" s="53">
        <v>967</v>
      </c>
      <c r="H15" s="53">
        <v>703</v>
      </c>
      <c r="I15" s="53">
        <v>782</v>
      </c>
      <c r="J15" s="53">
        <v>856</v>
      </c>
      <c r="K15" s="54">
        <v>1117.92</v>
      </c>
      <c r="L15" s="54">
        <v>875.14</v>
      </c>
      <c r="M15" s="54">
        <v>448.21</v>
      </c>
      <c r="N15" s="54">
        <v>553</v>
      </c>
      <c r="O15" s="54">
        <v>489</v>
      </c>
      <c r="P15" s="54">
        <v>676.12</v>
      </c>
      <c r="Q15" s="54">
        <v>1086.8599999999999</v>
      </c>
      <c r="R15" s="54">
        <v>771.5200000000001</v>
      </c>
      <c r="S15" s="54">
        <f>'2017'!L19</f>
        <v>777.62</v>
      </c>
      <c r="T15" s="10">
        <f t="shared" si="0"/>
        <v>13968.390000000001</v>
      </c>
      <c r="U15" s="3">
        <f>T15*100/'2017'!$V$26</f>
        <v>76.553678973481553</v>
      </c>
      <c r="V15">
        <f t="shared" si="1"/>
        <v>0</v>
      </c>
      <c r="W15">
        <f t="shared" si="2"/>
        <v>18</v>
      </c>
      <c r="X15" s="21">
        <f t="shared" si="3"/>
        <v>776.02166666666676</v>
      </c>
      <c r="Y15" s="10">
        <f t="shared" si="4"/>
        <v>7</v>
      </c>
    </row>
    <row r="16" spans="1:25" ht="13.5" thickBot="1" x14ac:dyDescent="0.25">
      <c r="A16" s="40" t="s">
        <v>40</v>
      </c>
      <c r="B16" s="12"/>
      <c r="C16" s="12"/>
      <c r="D16" s="12"/>
      <c r="E16" s="12"/>
      <c r="F16" s="12"/>
      <c r="G16" s="12"/>
      <c r="H16" s="12"/>
      <c r="I16" s="12"/>
      <c r="J16" s="12"/>
      <c r="K16" s="41"/>
      <c r="L16" s="41"/>
      <c r="M16" s="41"/>
      <c r="N16" s="41">
        <v>173.72</v>
      </c>
      <c r="O16" s="41">
        <v>0</v>
      </c>
      <c r="P16" s="41">
        <v>0</v>
      </c>
      <c r="Q16" s="41">
        <v>897.56</v>
      </c>
      <c r="R16" s="41">
        <v>0</v>
      </c>
      <c r="S16" s="41">
        <f>'2017'!N19+'2017'!O19</f>
        <v>60</v>
      </c>
      <c r="T16" s="41">
        <f t="shared" si="0"/>
        <v>1131.28</v>
      </c>
      <c r="U16" s="42">
        <f>T16*100/'2017'!$V$26</f>
        <v>6.1999733647986774</v>
      </c>
      <c r="W16" s="13"/>
    </row>
    <row r="17" spans="1:26" s="13" customFormat="1" ht="13.5" thickBot="1" x14ac:dyDescent="0.25">
      <c r="A17" s="43"/>
      <c r="B17" s="44">
        <f>SUM(B3:B16)</f>
        <v>7346</v>
      </c>
      <c r="C17" s="44">
        <f t="shared" ref="C17:S17" si="5">SUM(C3:C16)</f>
        <v>9822</v>
      </c>
      <c r="D17" s="44">
        <f t="shared" si="5"/>
        <v>11071</v>
      </c>
      <c r="E17" s="44">
        <f t="shared" si="5"/>
        <v>10866</v>
      </c>
      <c r="F17" s="44">
        <f t="shared" si="5"/>
        <v>11792</v>
      </c>
      <c r="G17" s="44">
        <f t="shared" si="5"/>
        <v>9134</v>
      </c>
      <c r="H17" s="44">
        <f t="shared" si="5"/>
        <v>9098</v>
      </c>
      <c r="I17" s="44">
        <f t="shared" si="5"/>
        <v>8798</v>
      </c>
      <c r="J17" s="44">
        <f t="shared" si="5"/>
        <v>10362</v>
      </c>
      <c r="K17" s="44">
        <f t="shared" si="5"/>
        <v>10665.7</v>
      </c>
      <c r="L17" s="44">
        <f t="shared" si="5"/>
        <v>7852.91</v>
      </c>
      <c r="M17" s="44">
        <f t="shared" si="5"/>
        <v>2987.47</v>
      </c>
      <c r="N17" s="44">
        <v>4896</v>
      </c>
      <c r="O17" s="44">
        <v>2804</v>
      </c>
      <c r="P17" s="44">
        <v>4951.75</v>
      </c>
      <c r="Q17" s="44">
        <v>8948.82</v>
      </c>
      <c r="R17" s="44">
        <v>4765.3700000000008</v>
      </c>
      <c r="S17" s="44">
        <f t="shared" si="5"/>
        <v>4314.0199999999995</v>
      </c>
      <c r="T17" s="45">
        <f>SUM(T3:T16)</f>
        <v>140473.76999999999</v>
      </c>
      <c r="U17" s="46"/>
      <c r="W17" s="25"/>
      <c r="Z17" s="22"/>
    </row>
    <row r="18" spans="1:26" s="13" customFormat="1" x14ac:dyDescent="0.2">
      <c r="A18" s="2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9"/>
      <c r="U18" s="19"/>
      <c r="W18" s="25"/>
    </row>
    <row r="19" spans="1:26" x14ac:dyDescent="0.2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22"/>
      <c r="L19" s="22"/>
      <c r="M19" s="22"/>
      <c r="N19" s="22"/>
      <c r="O19" s="22"/>
      <c r="P19" s="22"/>
      <c r="Q19" s="22"/>
      <c r="R19" s="22"/>
      <c r="S19" s="13"/>
      <c r="T19" s="13"/>
      <c r="U19" s="16"/>
      <c r="W19" s="13"/>
    </row>
    <row r="20" spans="1:26" x14ac:dyDescent="0.2">
      <c r="A20" s="11" t="s">
        <v>33</v>
      </c>
      <c r="B20" s="1">
        <v>2000</v>
      </c>
      <c r="C20" s="1">
        <v>2001</v>
      </c>
      <c r="D20" s="1">
        <v>2002</v>
      </c>
      <c r="E20" s="1">
        <v>2003</v>
      </c>
      <c r="F20" s="1">
        <v>2004</v>
      </c>
      <c r="G20" s="1">
        <v>2005</v>
      </c>
      <c r="H20" s="1">
        <v>2006</v>
      </c>
      <c r="I20" s="1">
        <v>2007</v>
      </c>
      <c r="J20" s="1">
        <v>2008</v>
      </c>
      <c r="K20" s="10">
        <v>2009</v>
      </c>
      <c r="L20" s="10">
        <v>2010</v>
      </c>
      <c r="M20" s="10">
        <v>2011</v>
      </c>
      <c r="N20" s="10">
        <v>2012</v>
      </c>
      <c r="O20" s="10">
        <v>2013</v>
      </c>
      <c r="P20" s="10">
        <v>2014</v>
      </c>
      <c r="Q20" s="10">
        <v>2015</v>
      </c>
      <c r="R20" s="10">
        <v>2016</v>
      </c>
      <c r="S20" s="1">
        <v>2017</v>
      </c>
      <c r="T20" s="1" t="s">
        <v>17</v>
      </c>
      <c r="U20" s="65" t="s">
        <v>47</v>
      </c>
      <c r="W20" s="13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23"/>
      <c r="L21" s="23"/>
      <c r="M21" s="23"/>
      <c r="N21" s="23"/>
      <c r="O21" s="23"/>
      <c r="P21" s="23"/>
      <c r="Q21" s="23"/>
      <c r="R21" s="23"/>
      <c r="S21" s="6"/>
      <c r="T21" s="6"/>
      <c r="U21" s="6"/>
    </row>
    <row r="22" spans="1:26" x14ac:dyDescent="0.2">
      <c r="A22" s="6" t="s">
        <v>19</v>
      </c>
      <c r="B22" s="1">
        <v>6</v>
      </c>
      <c r="C22" s="1">
        <v>6</v>
      </c>
      <c r="D22" s="1">
        <v>8</v>
      </c>
      <c r="E22" s="1">
        <v>12</v>
      </c>
      <c r="F22" s="1">
        <v>12</v>
      </c>
      <c r="G22" s="1">
        <v>10</v>
      </c>
      <c r="H22" s="1">
        <v>2</v>
      </c>
      <c r="I22" s="1">
        <v>11</v>
      </c>
      <c r="J22" s="1">
        <v>9</v>
      </c>
      <c r="K22" s="10">
        <v>11</v>
      </c>
      <c r="L22" s="10">
        <v>12</v>
      </c>
      <c r="M22" s="10">
        <v>0</v>
      </c>
      <c r="N22" s="10">
        <v>9</v>
      </c>
      <c r="O22" s="10">
        <v>7</v>
      </c>
      <c r="P22" s="10">
        <v>7</v>
      </c>
      <c r="Q22" s="10">
        <v>9</v>
      </c>
      <c r="R22" s="10">
        <v>6</v>
      </c>
      <c r="S22" s="1">
        <f>'2017'!F20</f>
        <v>7</v>
      </c>
      <c r="T22" s="1">
        <f t="shared" ref="T22:T34" si="6">SUM(B22:S22)</f>
        <v>144</v>
      </c>
      <c r="U22" s="10">
        <f t="shared" ref="U22:U35" si="7">RANK(T22,T$22:T$35)</f>
        <v>6</v>
      </c>
      <c r="V22" s="19"/>
    </row>
    <row r="23" spans="1:26" x14ac:dyDescent="0.2">
      <c r="A23" s="6" t="s">
        <v>20</v>
      </c>
      <c r="B23" s="1">
        <v>10</v>
      </c>
      <c r="C23" s="1">
        <v>13</v>
      </c>
      <c r="D23" s="1">
        <v>14</v>
      </c>
      <c r="E23" s="1">
        <v>9</v>
      </c>
      <c r="F23" s="1">
        <v>14</v>
      </c>
      <c r="G23" s="1">
        <v>11</v>
      </c>
      <c r="H23" s="1">
        <v>13</v>
      </c>
      <c r="I23" s="1">
        <v>10</v>
      </c>
      <c r="J23" s="1">
        <v>12</v>
      </c>
      <c r="K23" s="10">
        <v>12</v>
      </c>
      <c r="L23" s="10">
        <v>14</v>
      </c>
      <c r="M23" s="10">
        <v>5</v>
      </c>
      <c r="N23" s="10">
        <v>10</v>
      </c>
      <c r="O23" s="10">
        <v>7</v>
      </c>
      <c r="P23" s="10">
        <v>9</v>
      </c>
      <c r="Q23" s="10">
        <v>14</v>
      </c>
      <c r="R23" s="10">
        <v>7</v>
      </c>
      <c r="S23" s="1">
        <f>'2017'!G20</f>
        <v>8</v>
      </c>
      <c r="T23" s="1">
        <f t="shared" si="6"/>
        <v>192</v>
      </c>
      <c r="U23" s="10">
        <f t="shared" si="7"/>
        <v>1</v>
      </c>
      <c r="V23" s="19"/>
    </row>
    <row r="24" spans="1:26" x14ac:dyDescent="0.2">
      <c r="A24" s="6" t="s">
        <v>21</v>
      </c>
      <c r="B24" s="1" t="s">
        <v>32</v>
      </c>
      <c r="C24" s="1" t="s">
        <v>32</v>
      </c>
      <c r="D24" s="1" t="s">
        <v>32</v>
      </c>
      <c r="E24" s="1" t="s">
        <v>32</v>
      </c>
      <c r="F24" s="1" t="s">
        <v>32</v>
      </c>
      <c r="G24" s="1">
        <v>8</v>
      </c>
      <c r="H24" s="1">
        <v>11</v>
      </c>
      <c r="I24" s="1">
        <v>8</v>
      </c>
      <c r="J24" s="1">
        <v>11</v>
      </c>
      <c r="K24" s="10">
        <v>13</v>
      </c>
      <c r="L24" s="10">
        <v>14</v>
      </c>
      <c r="M24" s="10">
        <v>6</v>
      </c>
      <c r="N24" s="10">
        <v>8</v>
      </c>
      <c r="O24" s="10">
        <v>8</v>
      </c>
      <c r="P24" s="10">
        <v>8</v>
      </c>
      <c r="Q24" s="10">
        <v>15</v>
      </c>
      <c r="R24" s="10">
        <v>8</v>
      </c>
      <c r="S24" s="1">
        <f>'2017'!H20</f>
        <v>7</v>
      </c>
      <c r="T24" s="1">
        <f t="shared" si="6"/>
        <v>125</v>
      </c>
      <c r="U24" s="10">
        <f t="shared" si="7"/>
        <v>8</v>
      </c>
      <c r="V24" s="19"/>
    </row>
    <row r="25" spans="1:26" x14ac:dyDescent="0.2">
      <c r="A25" s="6" t="s">
        <v>22</v>
      </c>
      <c r="B25" s="1">
        <v>6</v>
      </c>
      <c r="C25" s="1">
        <v>9</v>
      </c>
      <c r="D25" s="1">
        <v>8</v>
      </c>
      <c r="E25" s="1">
        <v>10</v>
      </c>
      <c r="F25" s="1">
        <v>12</v>
      </c>
      <c r="G25" s="1">
        <v>12</v>
      </c>
      <c r="H25" s="1">
        <v>8</v>
      </c>
      <c r="I25" s="1">
        <v>10</v>
      </c>
      <c r="J25" s="1">
        <v>9</v>
      </c>
      <c r="K25" s="10">
        <v>10</v>
      </c>
      <c r="L25" s="10">
        <v>9</v>
      </c>
      <c r="M25" s="10">
        <v>5</v>
      </c>
      <c r="N25" s="10">
        <v>10</v>
      </c>
      <c r="O25" s="10">
        <v>8</v>
      </c>
      <c r="P25" s="10">
        <v>8</v>
      </c>
      <c r="Q25" s="10">
        <v>11</v>
      </c>
      <c r="R25" s="10">
        <v>6</v>
      </c>
      <c r="S25" s="1">
        <f>'2017'!I20</f>
        <v>4</v>
      </c>
      <c r="T25" s="1">
        <f t="shared" si="6"/>
        <v>155</v>
      </c>
      <c r="U25" s="10">
        <f t="shared" si="7"/>
        <v>5</v>
      </c>
      <c r="V25" s="19"/>
    </row>
    <row r="26" spans="1:26" x14ac:dyDescent="0.2">
      <c r="A26" s="6" t="s">
        <v>23</v>
      </c>
      <c r="B26" s="1">
        <v>9</v>
      </c>
      <c r="C26" s="1">
        <v>11</v>
      </c>
      <c r="D26" s="1">
        <v>11</v>
      </c>
      <c r="E26" s="1">
        <v>10</v>
      </c>
      <c r="F26" s="1">
        <v>8</v>
      </c>
      <c r="G26" s="1" t="s">
        <v>32</v>
      </c>
      <c r="H26" s="1" t="s">
        <v>32</v>
      </c>
      <c r="I26" s="1">
        <v>1</v>
      </c>
      <c r="J26" s="1">
        <v>2</v>
      </c>
      <c r="K26" s="10">
        <v>7</v>
      </c>
      <c r="L26" s="10">
        <v>5</v>
      </c>
      <c r="M26" s="10">
        <v>2</v>
      </c>
      <c r="N26" s="10">
        <v>1</v>
      </c>
      <c r="O26" s="10">
        <v>2</v>
      </c>
      <c r="P26" s="10">
        <v>5</v>
      </c>
      <c r="Q26" s="10">
        <v>7</v>
      </c>
      <c r="R26" s="10">
        <v>0</v>
      </c>
      <c r="S26" s="1">
        <f>'2017'!M20</f>
        <v>0</v>
      </c>
      <c r="T26" s="1">
        <f t="shared" si="6"/>
        <v>81</v>
      </c>
      <c r="U26" s="10">
        <f t="shared" si="7"/>
        <v>12</v>
      </c>
      <c r="V26" s="19"/>
    </row>
    <row r="27" spans="1:26" x14ac:dyDescent="0.2">
      <c r="A27" s="6" t="s">
        <v>24</v>
      </c>
      <c r="B27" s="1">
        <v>9</v>
      </c>
      <c r="C27" s="1">
        <v>13</v>
      </c>
      <c r="D27" s="1">
        <v>12</v>
      </c>
      <c r="E27" s="1">
        <v>14</v>
      </c>
      <c r="F27" s="1">
        <v>14</v>
      </c>
      <c r="G27" s="1">
        <v>9</v>
      </c>
      <c r="H27" s="1">
        <v>13</v>
      </c>
      <c r="I27" s="1">
        <v>8</v>
      </c>
      <c r="J27" s="1">
        <v>13</v>
      </c>
      <c r="K27" s="10">
        <v>6</v>
      </c>
      <c r="L27" s="10">
        <v>12</v>
      </c>
      <c r="M27" s="10">
        <v>6</v>
      </c>
      <c r="N27" s="10">
        <v>1</v>
      </c>
      <c r="O27" s="10" t="s">
        <v>32</v>
      </c>
      <c r="P27" s="10" t="s">
        <v>32</v>
      </c>
      <c r="Q27" s="10" t="s">
        <v>32</v>
      </c>
      <c r="R27" s="10" t="s">
        <v>32</v>
      </c>
      <c r="S27" s="1" t="s">
        <v>32</v>
      </c>
      <c r="T27" s="1">
        <f t="shared" si="6"/>
        <v>130</v>
      </c>
      <c r="U27" s="10">
        <f t="shared" si="7"/>
        <v>7</v>
      </c>
      <c r="V27" s="19"/>
    </row>
    <row r="28" spans="1:26" x14ac:dyDescent="0.2">
      <c r="A28" s="6" t="s">
        <v>25</v>
      </c>
      <c r="B28" s="1">
        <v>11</v>
      </c>
      <c r="C28" s="1">
        <v>10</v>
      </c>
      <c r="D28" s="1">
        <v>8</v>
      </c>
      <c r="E28" s="1">
        <v>11</v>
      </c>
      <c r="F28" s="1">
        <v>11</v>
      </c>
      <c r="G28" s="1">
        <v>11</v>
      </c>
      <c r="H28" s="1">
        <v>9</v>
      </c>
      <c r="I28" s="1">
        <v>10</v>
      </c>
      <c r="J28" s="1">
        <v>12</v>
      </c>
      <c r="K28" s="10">
        <v>11</v>
      </c>
      <c r="L28" s="10">
        <v>11</v>
      </c>
      <c r="M28" s="10">
        <v>5</v>
      </c>
      <c r="N28" s="10">
        <v>10</v>
      </c>
      <c r="O28" s="10">
        <v>5</v>
      </c>
      <c r="P28" s="10">
        <v>5</v>
      </c>
      <c r="Q28" s="10">
        <v>9</v>
      </c>
      <c r="R28" s="10">
        <v>5</v>
      </c>
      <c r="S28" s="1">
        <f>'2017'!J20</f>
        <v>7</v>
      </c>
      <c r="T28" s="1">
        <f t="shared" si="6"/>
        <v>161</v>
      </c>
      <c r="U28" s="10">
        <f t="shared" si="7"/>
        <v>4</v>
      </c>
      <c r="V28" s="19"/>
    </row>
    <row r="29" spans="1:26" x14ac:dyDescent="0.2">
      <c r="A29" s="6" t="s">
        <v>26</v>
      </c>
      <c r="B29" s="1">
        <v>3</v>
      </c>
      <c r="C29" s="1">
        <v>4</v>
      </c>
      <c r="D29" s="1">
        <v>4</v>
      </c>
      <c r="E29" s="1">
        <v>12</v>
      </c>
      <c r="F29" s="1">
        <v>14</v>
      </c>
      <c r="G29" s="1">
        <v>12</v>
      </c>
      <c r="H29" s="1">
        <v>11</v>
      </c>
      <c r="I29" s="1">
        <v>7</v>
      </c>
      <c r="J29" s="1">
        <v>9</v>
      </c>
      <c r="K29" s="10">
        <v>12</v>
      </c>
      <c r="L29" s="10">
        <v>0</v>
      </c>
      <c r="M29" s="10">
        <v>0</v>
      </c>
      <c r="N29" s="10">
        <v>0</v>
      </c>
      <c r="O29" s="10" t="s">
        <v>32</v>
      </c>
      <c r="P29" s="10" t="s">
        <v>32</v>
      </c>
      <c r="Q29" s="10" t="s">
        <v>32</v>
      </c>
      <c r="R29" s="10" t="s">
        <v>32</v>
      </c>
      <c r="S29" s="1" t="s">
        <v>32</v>
      </c>
      <c r="T29" s="1">
        <f t="shared" si="6"/>
        <v>88</v>
      </c>
      <c r="U29" s="10">
        <f t="shared" si="7"/>
        <v>11</v>
      </c>
      <c r="V29" s="19"/>
    </row>
    <row r="30" spans="1:26" x14ac:dyDescent="0.2">
      <c r="A30" s="6" t="s">
        <v>27</v>
      </c>
      <c r="B30" s="1">
        <v>11</v>
      </c>
      <c r="C30" s="1">
        <v>13</v>
      </c>
      <c r="D30" s="1">
        <v>15</v>
      </c>
      <c r="E30" s="1">
        <v>15</v>
      </c>
      <c r="F30" s="1">
        <v>13</v>
      </c>
      <c r="G30" s="1">
        <v>6</v>
      </c>
      <c r="H30" s="1">
        <v>13</v>
      </c>
      <c r="I30" s="1">
        <v>7</v>
      </c>
      <c r="J30" s="1">
        <v>10</v>
      </c>
      <c r="K30" s="10">
        <v>14</v>
      </c>
      <c r="L30" s="10">
        <v>13</v>
      </c>
      <c r="M30" s="10">
        <v>6</v>
      </c>
      <c r="N30" s="10">
        <v>10</v>
      </c>
      <c r="O30" s="10">
        <v>0</v>
      </c>
      <c r="P30" s="10">
        <v>8</v>
      </c>
      <c r="Q30" s="10">
        <v>13</v>
      </c>
      <c r="R30" s="10">
        <v>7</v>
      </c>
      <c r="S30" s="1">
        <f>'2017'!K20</f>
        <v>7</v>
      </c>
      <c r="T30" s="1">
        <f t="shared" si="6"/>
        <v>181</v>
      </c>
      <c r="U30" s="10">
        <f t="shared" si="7"/>
        <v>2</v>
      </c>
      <c r="V30" s="19"/>
    </row>
    <row r="31" spans="1:26" x14ac:dyDescent="0.2">
      <c r="A31" s="6" t="s">
        <v>28</v>
      </c>
      <c r="B31" s="1" t="s">
        <v>32</v>
      </c>
      <c r="C31" s="1">
        <v>5</v>
      </c>
      <c r="D31" s="1">
        <v>13</v>
      </c>
      <c r="E31" s="1" t="s">
        <v>32</v>
      </c>
      <c r="F31" s="1" t="s">
        <v>32</v>
      </c>
      <c r="G31" s="1" t="s">
        <v>32</v>
      </c>
      <c r="H31" s="1" t="s">
        <v>32</v>
      </c>
      <c r="I31" s="1" t="s">
        <v>32</v>
      </c>
      <c r="J31" s="1" t="s">
        <v>32</v>
      </c>
      <c r="K31" s="10" t="s">
        <v>32</v>
      </c>
      <c r="L31" s="10" t="s">
        <v>32</v>
      </c>
      <c r="M31" s="10" t="s">
        <v>32</v>
      </c>
      <c r="N31" s="10" t="s">
        <v>32</v>
      </c>
      <c r="O31" s="10" t="s">
        <v>32</v>
      </c>
      <c r="P31" s="10" t="s">
        <v>32</v>
      </c>
      <c r="Q31" s="10" t="s">
        <v>32</v>
      </c>
      <c r="R31" s="10" t="s">
        <v>32</v>
      </c>
      <c r="S31" s="1" t="s">
        <v>32</v>
      </c>
      <c r="T31" s="1">
        <f t="shared" si="6"/>
        <v>18</v>
      </c>
      <c r="U31" s="10">
        <f t="shared" si="7"/>
        <v>13</v>
      </c>
      <c r="V31" s="19"/>
    </row>
    <row r="32" spans="1:26" x14ac:dyDescent="0.2">
      <c r="A32" s="6" t="s">
        <v>29</v>
      </c>
      <c r="B32" s="1">
        <v>11</v>
      </c>
      <c r="C32" s="1">
        <v>13</v>
      </c>
      <c r="D32" s="1">
        <v>14</v>
      </c>
      <c r="E32" s="1">
        <v>15</v>
      </c>
      <c r="F32" s="1">
        <v>14</v>
      </c>
      <c r="G32" s="1">
        <v>11</v>
      </c>
      <c r="H32" s="1">
        <v>13</v>
      </c>
      <c r="I32" s="1">
        <v>10</v>
      </c>
      <c r="J32" s="1">
        <v>13</v>
      </c>
      <c r="K32" s="10">
        <v>10</v>
      </c>
      <c r="L32" s="10" t="s">
        <v>32</v>
      </c>
      <c r="M32" s="10" t="s">
        <v>32</v>
      </c>
      <c r="N32" s="10" t="s">
        <v>32</v>
      </c>
      <c r="O32" s="10" t="s">
        <v>32</v>
      </c>
      <c r="P32" s="10" t="s">
        <v>32</v>
      </c>
      <c r="Q32" s="10" t="s">
        <v>32</v>
      </c>
      <c r="R32" s="10" t="s">
        <v>32</v>
      </c>
      <c r="S32" s="24" t="s">
        <v>32</v>
      </c>
      <c r="T32" s="1">
        <f t="shared" si="6"/>
        <v>124</v>
      </c>
      <c r="U32" s="10">
        <f t="shared" si="7"/>
        <v>9</v>
      </c>
      <c r="V32" s="19"/>
    </row>
    <row r="33" spans="1:22" x14ac:dyDescent="0.2">
      <c r="A33" s="6" t="s">
        <v>30</v>
      </c>
      <c r="B33" s="1">
        <v>7</v>
      </c>
      <c r="C33" s="1">
        <v>10</v>
      </c>
      <c r="D33" s="1">
        <v>11</v>
      </c>
      <c r="E33" s="1">
        <v>13</v>
      </c>
      <c r="F33" s="1">
        <v>10</v>
      </c>
      <c r="G33" s="1">
        <v>6</v>
      </c>
      <c r="H33" s="1">
        <v>7</v>
      </c>
      <c r="I33" s="1">
        <v>9</v>
      </c>
      <c r="J33" s="1">
        <v>10</v>
      </c>
      <c r="K33" s="10">
        <v>10</v>
      </c>
      <c r="L33" s="10">
        <v>5</v>
      </c>
      <c r="M33" s="10">
        <v>0</v>
      </c>
      <c r="N33" s="10" t="s">
        <v>32</v>
      </c>
      <c r="O33" s="10" t="s">
        <v>32</v>
      </c>
      <c r="P33" s="10" t="s">
        <v>32</v>
      </c>
      <c r="Q33" s="10" t="s">
        <v>32</v>
      </c>
      <c r="R33" s="10" t="s">
        <v>32</v>
      </c>
      <c r="S33" s="24" t="s">
        <v>32</v>
      </c>
      <c r="T33" s="1">
        <f t="shared" si="6"/>
        <v>98</v>
      </c>
      <c r="U33" s="10">
        <f t="shared" si="7"/>
        <v>10</v>
      </c>
      <c r="V33" s="19"/>
    </row>
    <row r="34" spans="1:22" x14ac:dyDescent="0.2">
      <c r="A34" s="6" t="s">
        <v>31</v>
      </c>
      <c r="B34" s="1">
        <v>6</v>
      </c>
      <c r="C34" s="1">
        <v>10</v>
      </c>
      <c r="D34" s="1">
        <v>9</v>
      </c>
      <c r="E34" s="1">
        <v>11</v>
      </c>
      <c r="F34" s="1">
        <v>9</v>
      </c>
      <c r="G34" s="1">
        <v>11</v>
      </c>
      <c r="H34" s="1">
        <v>6</v>
      </c>
      <c r="I34" s="1">
        <v>9</v>
      </c>
      <c r="J34" s="1">
        <v>10</v>
      </c>
      <c r="K34" s="10">
        <v>13</v>
      </c>
      <c r="L34" s="10">
        <v>11</v>
      </c>
      <c r="M34" s="10">
        <v>6</v>
      </c>
      <c r="N34" s="10">
        <v>8</v>
      </c>
      <c r="O34" s="10">
        <v>8</v>
      </c>
      <c r="P34" s="10">
        <v>8</v>
      </c>
      <c r="Q34" s="10">
        <v>12</v>
      </c>
      <c r="R34" s="10">
        <v>8</v>
      </c>
      <c r="S34" s="1">
        <f>'2017'!L20</f>
        <v>9</v>
      </c>
      <c r="T34" s="1">
        <f t="shared" si="6"/>
        <v>164</v>
      </c>
      <c r="U34" s="10">
        <f t="shared" si="7"/>
        <v>3</v>
      </c>
      <c r="V34" s="19"/>
    </row>
    <row r="35" spans="1:22" ht="13.5" thickBot="1" x14ac:dyDescent="0.25">
      <c r="A35" s="47" t="s">
        <v>40</v>
      </c>
      <c r="B35" s="12"/>
      <c r="C35" s="12"/>
      <c r="D35" s="12"/>
      <c r="E35" s="12"/>
      <c r="F35" s="12"/>
      <c r="G35" s="12"/>
      <c r="H35" s="12"/>
      <c r="I35" s="12"/>
      <c r="J35" s="12"/>
      <c r="K35" s="41"/>
      <c r="L35" s="41"/>
      <c r="M35" s="41"/>
      <c r="N35" s="41">
        <v>2</v>
      </c>
      <c r="O35" s="41">
        <v>0</v>
      </c>
      <c r="P35" s="41">
        <v>0</v>
      </c>
      <c r="Q35" s="41">
        <v>11</v>
      </c>
      <c r="R35" s="41">
        <v>0</v>
      </c>
      <c r="S35" s="12">
        <f>'2017'!N20+'2017'!O20</f>
        <v>1</v>
      </c>
      <c r="T35" s="12">
        <f>SUM(B35:S35)</f>
        <v>14</v>
      </c>
      <c r="U35" s="41">
        <f t="shared" si="7"/>
        <v>14</v>
      </c>
      <c r="V35" s="19"/>
    </row>
    <row r="36" spans="1:22" ht="13.5" thickBot="1" x14ac:dyDescent="0.25">
      <c r="A36" s="48"/>
      <c r="B36" s="49">
        <f>SUM(B22:B35)</f>
        <v>89</v>
      </c>
      <c r="C36" s="49">
        <f t="shared" ref="C36:T36" si="8">SUM(C22:C35)</f>
        <v>117</v>
      </c>
      <c r="D36" s="49">
        <f t="shared" si="8"/>
        <v>127</v>
      </c>
      <c r="E36" s="49">
        <f t="shared" si="8"/>
        <v>132</v>
      </c>
      <c r="F36" s="49">
        <f t="shared" si="8"/>
        <v>131</v>
      </c>
      <c r="G36" s="49">
        <f t="shared" si="8"/>
        <v>107</v>
      </c>
      <c r="H36" s="49">
        <f t="shared" si="8"/>
        <v>106</v>
      </c>
      <c r="I36" s="49">
        <f t="shared" si="8"/>
        <v>100</v>
      </c>
      <c r="J36" s="49">
        <f t="shared" si="8"/>
        <v>120</v>
      </c>
      <c r="K36" s="49">
        <f t="shared" si="8"/>
        <v>129</v>
      </c>
      <c r="L36" s="49">
        <f t="shared" si="8"/>
        <v>106</v>
      </c>
      <c r="M36" s="49">
        <f t="shared" si="8"/>
        <v>41</v>
      </c>
      <c r="N36" s="49">
        <v>69</v>
      </c>
      <c r="O36" s="49">
        <v>45</v>
      </c>
      <c r="P36" s="49">
        <v>58</v>
      </c>
      <c r="Q36" s="49">
        <v>101</v>
      </c>
      <c r="R36" s="49">
        <v>47</v>
      </c>
      <c r="S36" s="49">
        <f t="shared" si="8"/>
        <v>50</v>
      </c>
      <c r="T36" s="49">
        <f t="shared" si="8"/>
        <v>1675</v>
      </c>
      <c r="U36" s="49"/>
    </row>
    <row r="38" spans="1:22" x14ac:dyDescent="0.2">
      <c r="A38" s="11" t="s">
        <v>34</v>
      </c>
      <c r="B38" s="6" t="s">
        <v>29</v>
      </c>
      <c r="C38" s="1">
        <v>2000</v>
      </c>
      <c r="D38" s="1">
        <v>2003</v>
      </c>
      <c r="E38" s="1"/>
      <c r="F38" s="31"/>
      <c r="G38" s="20"/>
      <c r="H38" s="20"/>
      <c r="I38" s="20"/>
      <c r="J38" s="20"/>
    </row>
    <row r="39" spans="1:22" x14ac:dyDescent="0.2">
      <c r="A39" s="6"/>
      <c r="B39" s="6" t="s">
        <v>24</v>
      </c>
      <c r="C39" s="1">
        <v>2001</v>
      </c>
      <c r="D39" s="1">
        <v>2008</v>
      </c>
      <c r="E39" s="1"/>
      <c r="F39" s="31"/>
      <c r="G39" s="20"/>
      <c r="H39" s="20"/>
      <c r="I39" s="20"/>
      <c r="J39" s="20"/>
    </row>
    <row r="40" spans="1:22" x14ac:dyDescent="0.2">
      <c r="A40" s="6"/>
      <c r="B40" s="6" t="s">
        <v>27</v>
      </c>
      <c r="C40" s="1">
        <v>2002</v>
      </c>
      <c r="D40" s="1">
        <v>2006</v>
      </c>
      <c r="E40" s="1">
        <v>2009</v>
      </c>
      <c r="F40" s="32"/>
      <c r="G40" s="20"/>
      <c r="H40" s="20"/>
      <c r="I40" s="20"/>
      <c r="J40" s="20"/>
      <c r="M40" s="61"/>
    </row>
    <row r="41" spans="1:22" x14ac:dyDescent="0.2">
      <c r="A41" s="6"/>
      <c r="B41" s="6" t="s">
        <v>26</v>
      </c>
      <c r="C41" s="1">
        <v>2004</v>
      </c>
      <c r="D41" s="1">
        <v>2005</v>
      </c>
      <c r="E41" s="1"/>
      <c r="F41" s="32"/>
      <c r="G41" s="20"/>
      <c r="H41" s="20"/>
      <c r="I41" s="20"/>
      <c r="J41" s="20"/>
    </row>
    <row r="42" spans="1:22" x14ac:dyDescent="0.2">
      <c r="A42" s="6"/>
      <c r="B42" s="6" t="s">
        <v>19</v>
      </c>
      <c r="C42" s="1">
        <v>2007</v>
      </c>
      <c r="D42" s="6"/>
      <c r="E42" s="6"/>
      <c r="F42" s="32"/>
      <c r="G42" s="20"/>
      <c r="H42" s="20"/>
      <c r="I42" s="20"/>
      <c r="J42" s="20"/>
      <c r="N42" s="69"/>
    </row>
    <row r="43" spans="1:22" x14ac:dyDescent="0.2">
      <c r="A43" s="6"/>
      <c r="B43" s="6" t="s">
        <v>21</v>
      </c>
      <c r="C43" s="1">
        <v>2010</v>
      </c>
      <c r="D43" s="1">
        <v>2015</v>
      </c>
      <c r="E43" s="1" t="s">
        <v>49</v>
      </c>
      <c r="F43" s="32"/>
      <c r="G43" s="20"/>
      <c r="H43" s="20"/>
      <c r="I43" s="20"/>
      <c r="J43" s="20"/>
    </row>
    <row r="44" spans="1:22" x14ac:dyDescent="0.2">
      <c r="A44" s="6"/>
      <c r="B44" s="6" t="s">
        <v>31</v>
      </c>
      <c r="C44" s="1">
        <v>2011</v>
      </c>
      <c r="D44" s="1" t="s">
        <v>49</v>
      </c>
      <c r="E44" s="1">
        <v>2017</v>
      </c>
      <c r="F44" s="31"/>
      <c r="G44" s="33"/>
      <c r="H44" s="33"/>
      <c r="I44" s="33"/>
      <c r="J44" s="33"/>
    </row>
    <row r="45" spans="1:22" x14ac:dyDescent="0.2">
      <c r="A45" s="6"/>
      <c r="B45" s="6" t="s">
        <v>20</v>
      </c>
      <c r="C45" s="1">
        <v>2012</v>
      </c>
      <c r="D45" s="1">
        <v>2014</v>
      </c>
      <c r="E45" s="6"/>
      <c r="F45" s="31"/>
      <c r="G45" s="31"/>
      <c r="H45" s="31"/>
      <c r="I45" s="31"/>
      <c r="J45" s="31"/>
    </row>
    <row r="46" spans="1:22" x14ac:dyDescent="0.2">
      <c r="A46" s="6"/>
      <c r="B46" s="6" t="s">
        <v>22</v>
      </c>
      <c r="C46" s="1">
        <v>2013</v>
      </c>
      <c r="D46" s="6"/>
      <c r="E46" s="6"/>
      <c r="F46" s="68" t="s">
        <v>52</v>
      </c>
      <c r="G46" t="s">
        <v>48</v>
      </c>
    </row>
    <row r="55" spans="11:11" x14ac:dyDescent="0.2">
      <c r="K55" s="61"/>
    </row>
  </sheetData>
  <sheetProtection algorithmName="SHA-512" hashValue="5Prd5gVDyVGN5hKTpqaMO0ojEbkbge3TlNFMZjlBmxCeh+ckkdhw6vLzOQAp6YOWlRnU34i3EO/cnKwiQyixcQ==" saltValue="qsQ3VQULD0w0AeKR3IL8lg==" spinCount="100000" sheet="1" objects="1" scenarios="1"/>
  <phoneticPr fontId="0" type="noConversion"/>
  <conditionalFormatting sqref="Y3:Y15">
    <cfRule type="cellIs" dxfId="1" priority="1" operator="equal">
      <formula>2</formula>
    </cfRule>
    <cfRule type="cellIs" dxfId="0" priority="2" operator="equal">
      <formula>1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2017</vt:lpstr>
      <vt:lpstr>Ranglijst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Toine Verdiesen</dc:creator>
  <cp:lastModifiedBy>Dhr. Verdiesen</cp:lastModifiedBy>
  <dcterms:created xsi:type="dcterms:W3CDTF">2009-04-19T20:25:15Z</dcterms:created>
  <dcterms:modified xsi:type="dcterms:W3CDTF">2018-01-03T16:13:12Z</dcterms:modified>
</cp:coreProperties>
</file>